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Override PartName="/xl/drawings/drawing64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drawings/drawing60.xml" ContentType="application/vnd.openxmlformats-officedocument.drawing+xml"/>
  <Override PartName="/xl/worksheets/sheet69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6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80" windowWidth="12120" windowHeight="8760" tabRatio="935" firstSheet="31" activeTab="40"/>
  </bookViews>
  <sheets>
    <sheet name="First-Page" sheetId="110" r:id="rId1"/>
    <sheet name="Contents" sheetId="140" r:id="rId2"/>
    <sheet name="Sheet1" sheetId="134" r:id="rId3"/>
    <sheet name="AT-1-Gen_Info " sheetId="56" r:id="rId4"/>
    <sheet name="AT-2-S1 BUDGET" sheetId="96" r:id="rId5"/>
    <sheet name="AT_2A_fundflow" sheetId="99" r:id="rId6"/>
    <sheet name="AT-3" sheetId="100" r:id="rId7"/>
    <sheet name="AT3A_cvrg(Insti)_PY" sheetId="1" r:id="rId8"/>
    <sheet name="AT3B_cvrg(Insti)_UPY " sheetId="58" r:id="rId9"/>
    <sheet name="AT3C_cvrg(Insti)_UPY " sheetId="59" r:id="rId10"/>
    <sheet name="enrolment vs availed_PY" sheetId="60" r:id="rId11"/>
    <sheet name="enrolment vs availed_UPY" sheetId="47" r:id="rId12"/>
    <sheet name="T4B_Aadhar_Enrol" sheetId="141" r:id="rId13"/>
    <sheet name="T5_PLAN_vs_PRFM" sheetId="4" r:id="rId14"/>
    <sheet name="T5A_PLAN_vs_PRFM " sheetId="111" r:id="rId15"/>
    <sheet name="T5B_PLAN_vs_PRFM  (2)" sheetId="127" r:id="rId16"/>
    <sheet name="T5C_Drought_PLAN_vs_PRFM " sheetId="113" r:id="rId17"/>
    <sheet name="T5D_Drought_PLAN_vs_PRFM  " sheetId="112" r:id="rId18"/>
    <sheet name="T6_FG_py_Utlsn" sheetId="5" r:id="rId19"/>
    <sheet name="T6A_FG_Upy_Utlsn " sheetId="74" r:id="rId20"/>
    <sheet name="T6B_Pay_FG_FCI_Pry" sheetId="86" r:id="rId21"/>
    <sheet name="T6C_Coarse_Grain" sheetId="128" r:id="rId22"/>
    <sheet name="T7_CC_PY_Utlsn" sheetId="7" r:id="rId23"/>
    <sheet name="T7ACC_UPY_Utlsn " sheetId="75" r:id="rId24"/>
    <sheet name="AT-8_Hon_CCH_Pry" sheetId="88" r:id="rId25"/>
    <sheet name="AT-8A_Hon_CCH_UPry" sheetId="114" r:id="rId26"/>
    <sheet name="AT9_TA" sheetId="13" r:id="rId27"/>
    <sheet name="AT10_MME" sheetId="14" r:id="rId28"/>
    <sheet name="AT10A_" sheetId="138" r:id="rId29"/>
    <sheet name="AT-10 B" sheetId="121" r:id="rId30"/>
    <sheet name="AT-10 C" sheetId="123" r:id="rId31"/>
    <sheet name="AT-10D" sheetId="102" r:id="rId32"/>
    <sheet name="AT-10E" sheetId="142" r:id="rId33"/>
    <sheet name="AT-10 F" sheetId="146" r:id="rId34"/>
    <sheet name="AT11_KS Year wise" sheetId="115" r:id="rId35"/>
    <sheet name="AT11A_KS-District wise" sheetId="16" r:id="rId36"/>
    <sheet name="AT12_KD-New" sheetId="26" r:id="rId37"/>
    <sheet name="AT12A_KD-Replacement" sheetId="117" r:id="rId38"/>
    <sheet name="AT-13_Mode of cooking" sheetId="103" r:id="rId39"/>
    <sheet name="AT-14" sheetId="124" r:id="rId40"/>
    <sheet name="AT-14 A" sheetId="135" r:id="rId41"/>
    <sheet name="AT-15" sheetId="132" r:id="rId42"/>
    <sheet name="AT-16" sheetId="133" r:id="rId43"/>
    <sheet name="AT_17_Coverage-RBSK " sheetId="93" r:id="rId44"/>
    <sheet name="AT18_Details_Community " sheetId="66" r:id="rId45"/>
    <sheet name="AT_19_Impl_Agency" sheetId="84" r:id="rId46"/>
    <sheet name="AT_20_CentralCookingagency " sheetId="119" r:id="rId47"/>
    <sheet name="AT-21" sheetId="105" r:id="rId48"/>
    <sheet name="AT-22" sheetId="108" r:id="rId49"/>
    <sheet name="AT-23 MIS" sheetId="101" r:id="rId50"/>
    <sheet name="AT-23A _AMS" sheetId="139" r:id="rId51"/>
    <sheet name="AT-24" sheetId="104" r:id="rId52"/>
    <sheet name="AT-25" sheetId="109" r:id="rId53"/>
    <sheet name="Sheet1 (2)" sheetId="137" r:id="rId54"/>
    <sheet name="AT26_NoWD" sheetId="27" r:id="rId55"/>
    <sheet name="AT26A_NoWD" sheetId="28" r:id="rId56"/>
    <sheet name="AT27_Req_FG_CA_Pry" sheetId="29" r:id="rId57"/>
    <sheet name="AT27A_Req_FG_CA_UPry " sheetId="129" r:id="rId58"/>
    <sheet name="AT27B_Req_FG_CA_NCLP" sheetId="87" r:id="rId59"/>
    <sheet name="AT27C_Req_FG_CA_Drought-Pry" sheetId="130" r:id="rId60"/>
    <sheet name="AT27D_Req_FG_CA_Drought-UPry" sheetId="131" r:id="rId61"/>
    <sheet name="AT_28_RqmtKitchen" sheetId="62" r:id="rId62"/>
    <sheet name="AT-28A_RqmtPlinthArea" sheetId="78" r:id="rId63"/>
    <sheet name="AT-28B_Kitchen repair" sheetId="148" r:id="rId64"/>
    <sheet name="AT29_Requirement KD" sheetId="150" r:id="rId65"/>
    <sheet name="AT29_A_Replacement KD" sheetId="147" r:id="rId66"/>
    <sheet name="AT-30_Coook-cum-Helper" sheetId="65" r:id="rId67"/>
    <sheet name="AT_31_Budget_provision" sheetId="151" r:id="rId68"/>
    <sheet name="AT32_Drought Pry Util" sheetId="143" r:id="rId69"/>
    <sheet name="AT-32A Drought UPry Util" sheetId="144" r:id="rId70"/>
  </sheets>
  <definedNames>
    <definedName name="_xlnm.Print_Area" localSheetId="43">'AT_17_Coverage-RBSK '!$A$1:$L$51</definedName>
    <definedName name="_xlnm.Print_Area" localSheetId="45">AT_19_Impl_Agency!$A$1:$J$54</definedName>
    <definedName name="_xlnm.Print_Area" localSheetId="46">'AT_20_CentralCookingagency '!$A$1:$M$51</definedName>
    <definedName name="_xlnm.Print_Area" localSheetId="61">AT_28_RqmtKitchen!$A$1:$S$46</definedName>
    <definedName name="_xlnm.Print_Area" localSheetId="5">AT_2A_fundflow!$A$1:$V$29</definedName>
    <definedName name="_xlnm.Print_Area" localSheetId="67">AT_31_Budget_provision!$A$1:$W$34</definedName>
    <definedName name="_xlnm.Print_Area" localSheetId="29">'AT-10 B'!$A$1:$J$47</definedName>
    <definedName name="_xlnm.Print_Area" localSheetId="30">'AT-10 C'!$A$1:$J$16</definedName>
    <definedName name="_xlnm.Print_Area" localSheetId="33">'AT-10 F'!$A$1:$H$45</definedName>
    <definedName name="_xlnm.Print_Area" localSheetId="27">AT10_MME!$A$1:$H$32</definedName>
    <definedName name="_xlnm.Print_Area" localSheetId="28">AT10A_!$A$1:$E$49</definedName>
    <definedName name="_xlnm.Print_Area" localSheetId="31">'AT-10D'!$A$1:$H$41</definedName>
    <definedName name="_xlnm.Print_Area" localSheetId="34">'AT11_KS Year wise'!$A$1:$K$34</definedName>
    <definedName name="_xlnm.Print_Area" localSheetId="35">'AT11A_KS-District wise'!$A$1:$K$51</definedName>
    <definedName name="_xlnm.Print_Area" localSheetId="36">'AT12_KD-New'!$A$1:$K$50</definedName>
    <definedName name="_xlnm.Print_Area" localSheetId="37">'AT12A_KD-Replacement'!$A$1:$K$50</definedName>
    <definedName name="_xlnm.Print_Area" localSheetId="38">'AT-13_Mode of cooking'!$A$1:$H$46</definedName>
    <definedName name="_xlnm.Print_Area" localSheetId="39">'AT-14'!$A$1:$N$45</definedName>
    <definedName name="_xlnm.Print_Area" localSheetId="40">'AT-14 A'!$A$1:$H$45</definedName>
    <definedName name="_xlnm.Print_Area" localSheetId="41">'AT-15'!$A$1:$L$49</definedName>
    <definedName name="_xlnm.Print_Area" localSheetId="42">'AT-16'!$A$1:$K$46</definedName>
    <definedName name="_xlnm.Print_Area" localSheetId="44">'AT18_Details_Community '!$A$1:$F$48</definedName>
    <definedName name="_xlnm.Print_Area" localSheetId="3">'AT-1-Gen_Info '!$A$1:$T$59</definedName>
    <definedName name="_xlnm.Print_Area" localSheetId="51">'AT-24'!$A$1:$M$46</definedName>
    <definedName name="_xlnm.Print_Area" localSheetId="54">AT26_NoWD!$A$1:$L$31</definedName>
    <definedName name="_xlnm.Print_Area" localSheetId="55">AT26A_NoWD!$A$1:$K$32</definedName>
    <definedName name="_xlnm.Print_Area" localSheetId="56">AT27_Req_FG_CA_Pry!$A$1:$T$59</definedName>
    <definedName name="_xlnm.Print_Area" localSheetId="57">'AT27A_Req_FG_CA_UPry '!$A$1:$T$53</definedName>
    <definedName name="_xlnm.Print_Area" localSheetId="58">AT27B_Req_FG_CA_NCLP!$A$1:$R$56</definedName>
    <definedName name="_xlnm.Print_Area" localSheetId="59">'AT27C_Req_FG_CA_Drought-Pry'!$A$1:$R$56</definedName>
    <definedName name="_xlnm.Print_Area" localSheetId="60">'AT27D_Req_FG_CA_Drought-UPry'!$A$1:$R$56</definedName>
    <definedName name="_xlnm.Print_Area" localSheetId="62">'AT-28A_RqmtPlinthArea'!$A$1:$S$45</definedName>
    <definedName name="_xlnm.Print_Area" localSheetId="63">'AT-28B_Kitchen repair'!$A$1:$G$47</definedName>
    <definedName name="_xlnm.Print_Area" localSheetId="65">'AT29_A_Replacement KD'!$A$1:$V$48</definedName>
    <definedName name="_xlnm.Print_Area" localSheetId="64">'AT29_Requirement KD'!$A$1:$V$48</definedName>
    <definedName name="_xlnm.Print_Area" localSheetId="4">'AT-2-S1 BUDGET'!$A$1:$V$34</definedName>
    <definedName name="_xlnm.Print_Area" localSheetId="66">'AT-30_Coook-cum-Helper'!$A$1:$L$47</definedName>
    <definedName name="_xlnm.Print_Area" localSheetId="68">'AT32_Drought Pry Util'!$A$1:$J$49</definedName>
    <definedName name="_xlnm.Print_Area" localSheetId="69">'AT-32A Drought UPry Util'!$A$1:$J$49</definedName>
    <definedName name="_xlnm.Print_Area" localSheetId="7">'AT3A_cvrg(Insti)_PY'!$A$1:$N$53</definedName>
    <definedName name="_xlnm.Print_Area" localSheetId="8">'AT3B_cvrg(Insti)_UPY '!$A$1:$N$53</definedName>
    <definedName name="_xlnm.Print_Area" localSheetId="9">'AT3C_cvrg(Insti)_UPY '!$A$1:$N$53</definedName>
    <definedName name="_xlnm.Print_Area" localSheetId="24">'AT-8_Hon_CCH_Pry'!$A$1:$V$52</definedName>
    <definedName name="_xlnm.Print_Area" localSheetId="25">'AT-8A_Hon_CCH_UPry'!$A$1:$V$51</definedName>
    <definedName name="_xlnm.Print_Area" localSheetId="26">AT9_TA!$A$1:$I$49</definedName>
    <definedName name="_xlnm.Print_Area" localSheetId="1">Contents!$A$1:$C$65</definedName>
    <definedName name="_xlnm.Print_Area" localSheetId="10">'enrolment vs availed_PY'!$A$1:$Q$53</definedName>
    <definedName name="_xlnm.Print_Area" localSheetId="11">'enrolment vs availed_UPY'!$A$1:$Q$52</definedName>
    <definedName name="_xlnm.Print_Area" localSheetId="2">Sheet1!$A$1:$J$24</definedName>
    <definedName name="_xlnm.Print_Area" localSheetId="53">'Sheet1 (2)'!$A$1:$J$24</definedName>
    <definedName name="_xlnm.Print_Area" localSheetId="12">T4B_Aadhar_Enrol!$A$1:$G$49</definedName>
    <definedName name="_xlnm.Print_Area" localSheetId="13">T5_PLAN_vs_PRFM!$A$1:$J$51</definedName>
    <definedName name="_xlnm.Print_Area" localSheetId="14">'T5A_PLAN_vs_PRFM '!$A$1:$J$51</definedName>
    <definedName name="_xlnm.Print_Area" localSheetId="15">'T5B_PLAN_vs_PRFM  (2)'!$A$1:$J$49</definedName>
    <definedName name="_xlnm.Print_Area" localSheetId="16">'T5C_Drought_PLAN_vs_PRFM '!$A$1:$J$49</definedName>
    <definedName name="_xlnm.Print_Area" localSheetId="17">'T5D_Drought_PLAN_vs_PRFM  '!$A$1:$J$49</definedName>
    <definedName name="_xlnm.Print_Area" localSheetId="18">T6_FG_py_Utlsn!$A$1:$L$49</definedName>
    <definedName name="_xlnm.Print_Area" localSheetId="19">'T6A_FG_Upy_Utlsn '!$A$1:$L$50</definedName>
    <definedName name="_xlnm.Print_Area" localSheetId="20">T6B_Pay_FG_FCI_Pry!$A$1:$M$51</definedName>
    <definedName name="_xlnm.Print_Area" localSheetId="21">T6C_Coarse_Grain!$A$1:$L$51</definedName>
    <definedName name="_xlnm.Print_Area" localSheetId="22">T7_CC_PY_Utlsn!$A$1:$Q$52</definedName>
    <definedName name="_xlnm.Print_Area" localSheetId="23">'T7ACC_UPY_Utlsn '!$A$1:$Q$52</definedName>
  </definedNames>
  <calcPr calcId="124519"/>
</workbook>
</file>

<file path=xl/calcChain.xml><?xml version="1.0" encoding="utf-8"?>
<calcChain xmlns="http://schemas.openxmlformats.org/spreadsheetml/2006/main">
  <c r="L42" i="13"/>
  <c r="N19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12"/>
  <c r="F12" i="29" l="1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11"/>
  <c r="M45" i="60"/>
  <c r="Q24" i="151" l="1"/>
  <c r="P24"/>
  <c r="O24"/>
  <c r="N24"/>
  <c r="M24"/>
  <c r="L24"/>
  <c r="H24"/>
  <c r="G24"/>
  <c r="F24"/>
  <c r="E24"/>
  <c r="D24"/>
  <c r="C24"/>
  <c r="U21"/>
  <c r="K21"/>
  <c r="W21" s="1"/>
  <c r="J21"/>
  <c r="V21" s="1"/>
  <c r="I21"/>
  <c r="W20"/>
  <c r="K20"/>
  <c r="J20"/>
  <c r="V20" s="1"/>
  <c r="I20"/>
  <c r="U20" s="1"/>
  <c r="U19"/>
  <c r="K19"/>
  <c r="W19" s="1"/>
  <c r="J19"/>
  <c r="V19" s="1"/>
  <c r="I19"/>
  <c r="W18"/>
  <c r="K18"/>
  <c r="J18"/>
  <c r="I18"/>
  <c r="U18" s="1"/>
  <c r="T17"/>
  <c r="S17"/>
  <c r="R17"/>
  <c r="K17"/>
  <c r="W17" s="1"/>
  <c r="J17"/>
  <c r="I17"/>
  <c r="U17" s="1"/>
  <c r="T16"/>
  <c r="W16" s="1"/>
  <c r="S16"/>
  <c r="V16" s="1"/>
  <c r="R16"/>
  <c r="K16"/>
  <c r="J16"/>
  <c r="I16"/>
  <c r="T15"/>
  <c r="S15"/>
  <c r="V15" s="1"/>
  <c r="R15"/>
  <c r="K15"/>
  <c r="J15"/>
  <c r="I15"/>
  <c r="U15" s="1"/>
  <c r="V14"/>
  <c r="T14"/>
  <c r="S14"/>
  <c r="R14"/>
  <c r="R24" s="1"/>
  <c r="K14"/>
  <c r="J14"/>
  <c r="I14"/>
  <c r="T13"/>
  <c r="S13"/>
  <c r="R13"/>
  <c r="K13"/>
  <c r="K24" s="1"/>
  <c r="J13"/>
  <c r="I13"/>
  <c r="U13" s="1"/>
  <c r="Q41" i="87"/>
  <c r="T12" i="129"/>
  <c r="T13"/>
  <c r="T15"/>
  <c r="T16"/>
  <c r="T17"/>
  <c r="T18"/>
  <c r="T19"/>
  <c r="T20"/>
  <c r="T21"/>
  <c r="T22"/>
  <c r="T24"/>
  <c r="T25"/>
  <c r="T26"/>
  <c r="T27"/>
  <c r="T29"/>
  <c r="T30"/>
  <c r="T31"/>
  <c r="T32"/>
  <c r="T33"/>
  <c r="T34"/>
  <c r="T35"/>
  <c r="T36"/>
  <c r="T37"/>
  <c r="T38"/>
  <c r="T39"/>
  <c r="T40"/>
  <c r="T11"/>
  <c r="R41"/>
  <c r="R41" i="29"/>
  <c r="W13" i="151" l="1"/>
  <c r="S24"/>
  <c r="W14"/>
  <c r="W24" s="1"/>
  <c r="U16"/>
  <c r="V17"/>
  <c r="J24"/>
  <c r="W15"/>
  <c r="V13"/>
  <c r="V24" s="1"/>
  <c r="U14"/>
  <c r="U24" s="1"/>
  <c r="V18"/>
  <c r="I24"/>
  <c r="T24"/>
  <c r="G23" i="109" l="1"/>
  <c r="G24"/>
  <c r="G25"/>
  <c r="G26"/>
  <c r="G27"/>
  <c r="G28"/>
  <c r="G29"/>
  <c r="G30"/>
  <c r="G31"/>
  <c r="G32"/>
  <c r="G33"/>
  <c r="G34"/>
  <c r="G35"/>
  <c r="G36"/>
  <c r="G37"/>
  <c r="G38"/>
  <c r="G39"/>
  <c r="G22"/>
  <c r="L34" i="47" l="1"/>
  <c r="L12" i="58" l="1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11"/>
  <c r="K12" i="65" l="1"/>
  <c r="L12" s="1"/>
  <c r="K13"/>
  <c r="L13" s="1"/>
  <c r="K14"/>
  <c r="L14" s="1"/>
  <c r="K15"/>
  <c r="L15" s="1"/>
  <c r="K16"/>
  <c r="L16" s="1"/>
  <c r="K17"/>
  <c r="L17" s="1"/>
  <c r="K18"/>
  <c r="L18" s="1"/>
  <c r="K19"/>
  <c r="L19" s="1"/>
  <c r="K20"/>
  <c r="L20" s="1"/>
  <c r="K21"/>
  <c r="L21" s="1"/>
  <c r="K22"/>
  <c r="L22" s="1"/>
  <c r="K23"/>
  <c r="L23" s="1"/>
  <c r="K24"/>
  <c r="L24" s="1"/>
  <c r="K25"/>
  <c r="L25" s="1"/>
  <c r="K26"/>
  <c r="L26" s="1"/>
  <c r="K27"/>
  <c r="L27" s="1"/>
  <c r="K28"/>
  <c r="L28" s="1"/>
  <c r="K29"/>
  <c r="L29" s="1"/>
  <c r="K30"/>
  <c r="L30" s="1"/>
  <c r="K31"/>
  <c r="L31" s="1"/>
  <c r="K32"/>
  <c r="L32" s="1"/>
  <c r="K33"/>
  <c r="L33" s="1"/>
  <c r="K34"/>
  <c r="L34" s="1"/>
  <c r="K35"/>
  <c r="L35" s="1"/>
  <c r="K36"/>
  <c r="L36" s="1"/>
  <c r="K37"/>
  <c r="L37" s="1"/>
  <c r="K38"/>
  <c r="L38" s="1"/>
  <c r="K39"/>
  <c r="L39" s="1"/>
  <c r="K40"/>
  <c r="L40" s="1"/>
  <c r="K11"/>
  <c r="L11" s="1"/>
  <c r="F25" i="62" l="1"/>
  <c r="F26"/>
  <c r="F27"/>
  <c r="F28"/>
  <c r="F29"/>
  <c r="F30"/>
  <c r="F31"/>
  <c r="F32"/>
  <c r="F33"/>
  <c r="F34"/>
  <c r="F35"/>
  <c r="F36"/>
  <c r="F37"/>
  <c r="F38"/>
  <c r="F39"/>
  <c r="F11"/>
  <c r="F12"/>
  <c r="F13"/>
  <c r="F14"/>
  <c r="F15"/>
  <c r="F16"/>
  <c r="F17"/>
  <c r="F18"/>
  <c r="F19"/>
  <c r="F20"/>
  <c r="F21"/>
  <c r="F22"/>
  <c r="F23"/>
  <c r="F24"/>
  <c r="G12" i="129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11"/>
  <c r="G41" s="1"/>
  <c r="E41" i="101"/>
  <c r="F41"/>
  <c r="G41"/>
  <c r="H41"/>
  <c r="I41"/>
  <c r="J41"/>
  <c r="K41"/>
  <c r="L41"/>
  <c r="M41"/>
  <c r="N41"/>
  <c r="O41"/>
  <c r="P41"/>
  <c r="C41"/>
  <c r="D41"/>
  <c r="K38" i="108"/>
  <c r="J38"/>
  <c r="I38"/>
  <c r="H38"/>
  <c r="K34"/>
  <c r="J34"/>
  <c r="I34"/>
  <c r="H34"/>
  <c r="K28"/>
  <c r="J28"/>
  <c r="I28"/>
  <c r="H28"/>
  <c r="K27"/>
  <c r="I27"/>
  <c r="K26"/>
  <c r="J27"/>
  <c r="H27"/>
  <c r="J26"/>
  <c r="I26"/>
  <c r="H26"/>
  <c r="K19"/>
  <c r="I19"/>
  <c r="J19"/>
  <c r="H19"/>
  <c r="K15"/>
  <c r="J15"/>
  <c r="I15"/>
  <c r="H15"/>
  <c r="J10" i="105"/>
  <c r="J11"/>
  <c r="J13"/>
  <c r="J14"/>
  <c r="J15"/>
  <c r="J16"/>
  <c r="J17"/>
  <c r="J18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9"/>
  <c r="H10"/>
  <c r="H11"/>
  <c r="H12"/>
  <c r="J12" s="1"/>
  <c r="H13"/>
  <c r="H14"/>
  <c r="H15"/>
  <c r="H16"/>
  <c r="H17"/>
  <c r="H18"/>
  <c r="H19"/>
  <c r="J19" s="1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J38" s="1"/>
  <c r="H9"/>
  <c r="J39" l="1"/>
  <c r="C41" i="93"/>
  <c r="J10" i="124"/>
  <c r="K10"/>
  <c r="N10"/>
  <c r="J11"/>
  <c r="K11"/>
  <c r="N11"/>
  <c r="J13"/>
  <c r="K13"/>
  <c r="N13"/>
  <c r="J14"/>
  <c r="K14"/>
  <c r="N14"/>
  <c r="J15"/>
  <c r="K15"/>
  <c r="N15"/>
  <c r="J16"/>
  <c r="K16"/>
  <c r="N16"/>
  <c r="J17"/>
  <c r="K17"/>
  <c r="N17"/>
  <c r="J18"/>
  <c r="K18"/>
  <c r="N18"/>
  <c r="J19"/>
  <c r="K19"/>
  <c r="N19"/>
  <c r="J20"/>
  <c r="K20"/>
  <c r="N20"/>
  <c r="J21"/>
  <c r="K21"/>
  <c r="N21"/>
  <c r="J22"/>
  <c r="K22"/>
  <c r="N22"/>
  <c r="J23"/>
  <c r="K23"/>
  <c r="N23"/>
  <c r="J24"/>
  <c r="K24"/>
  <c r="N24"/>
  <c r="J25"/>
  <c r="K25"/>
  <c r="N25"/>
  <c r="J26"/>
  <c r="K26"/>
  <c r="N26"/>
  <c r="J27"/>
  <c r="K27"/>
  <c r="N27"/>
  <c r="J28"/>
  <c r="K28"/>
  <c r="N28"/>
  <c r="J29"/>
  <c r="K29"/>
  <c r="N29"/>
  <c r="J30"/>
  <c r="K30"/>
  <c r="N30"/>
  <c r="J31"/>
  <c r="K31"/>
  <c r="J32"/>
  <c r="K32"/>
  <c r="N32"/>
  <c r="J33"/>
  <c r="K33"/>
  <c r="N33"/>
  <c r="J34"/>
  <c r="K34"/>
  <c r="N34"/>
  <c r="J35"/>
  <c r="K35"/>
  <c r="N35"/>
  <c r="J36"/>
  <c r="K36"/>
  <c r="N36"/>
  <c r="J37"/>
  <c r="K37"/>
  <c r="N37"/>
  <c r="J38"/>
  <c r="K38"/>
  <c r="N38"/>
  <c r="N9"/>
  <c r="K9"/>
  <c r="J9"/>
  <c r="C41" i="47"/>
  <c r="D41"/>
  <c r="E41"/>
  <c r="F41"/>
  <c r="G12"/>
  <c r="G13"/>
  <c r="G14"/>
  <c r="G15"/>
  <c r="G16"/>
  <c r="G17"/>
  <c r="G18"/>
  <c r="G19"/>
  <c r="G20"/>
  <c r="G21"/>
  <c r="C41" i="60"/>
  <c r="D41"/>
  <c r="E41"/>
  <c r="F4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M12" i="59"/>
  <c r="M13"/>
  <c r="M14"/>
  <c r="M15"/>
  <c r="M16"/>
  <c r="M17"/>
  <c r="M18"/>
  <c r="M19"/>
  <c r="M12" i="58"/>
  <c r="M13"/>
  <c r="M14"/>
  <c r="M15"/>
  <c r="M16"/>
  <c r="E32" i="105"/>
  <c r="E27"/>
  <c r="E19"/>
  <c r="G41" i="60" l="1"/>
  <c r="H28" i="84"/>
  <c r="F35" i="66"/>
  <c r="D35"/>
  <c r="G38" i="146" l="1"/>
  <c r="H38"/>
  <c r="E38"/>
  <c r="F38"/>
  <c r="D38"/>
  <c r="E40" i="148" l="1"/>
  <c r="F40"/>
  <c r="G40"/>
  <c r="E11"/>
  <c r="F11"/>
  <c r="G11"/>
  <c r="E12"/>
  <c r="F12"/>
  <c r="G12"/>
  <c r="E13"/>
  <c r="F13"/>
  <c r="G13" s="1"/>
  <c r="E14"/>
  <c r="F14"/>
  <c r="G14" s="1"/>
  <c r="E15"/>
  <c r="F15"/>
  <c r="G15"/>
  <c r="E16"/>
  <c r="F16"/>
  <c r="G16"/>
  <c r="E17"/>
  <c r="F17"/>
  <c r="G17"/>
  <c r="E18"/>
  <c r="F18"/>
  <c r="G18"/>
  <c r="E19"/>
  <c r="F19"/>
  <c r="G19" s="1"/>
  <c r="E20"/>
  <c r="F20"/>
  <c r="G20"/>
  <c r="E21"/>
  <c r="F21"/>
  <c r="G21" s="1"/>
  <c r="E22"/>
  <c r="F22"/>
  <c r="G22"/>
  <c r="E23"/>
  <c r="F23"/>
  <c r="G23" s="1"/>
  <c r="E24"/>
  <c r="F24"/>
  <c r="G24"/>
  <c r="E25"/>
  <c r="F25"/>
  <c r="G25"/>
  <c r="E26"/>
  <c r="F26"/>
  <c r="G26" s="1"/>
  <c r="E27"/>
  <c r="F27"/>
  <c r="G27"/>
  <c r="E28"/>
  <c r="F28"/>
  <c r="G28" s="1"/>
  <c r="E29"/>
  <c r="F29"/>
  <c r="G29"/>
  <c r="E30"/>
  <c r="F30"/>
  <c r="G30" s="1"/>
  <c r="E31"/>
  <c r="F31"/>
  <c r="G31"/>
  <c r="E32"/>
  <c r="F32"/>
  <c r="G32" s="1"/>
  <c r="E33"/>
  <c r="F33"/>
  <c r="G33"/>
  <c r="E34"/>
  <c r="F34"/>
  <c r="G34" s="1"/>
  <c r="E35"/>
  <c r="F35"/>
  <c r="G35"/>
  <c r="E36"/>
  <c r="F36"/>
  <c r="G36" s="1"/>
  <c r="E37"/>
  <c r="F37"/>
  <c r="G37"/>
  <c r="E38"/>
  <c r="F38"/>
  <c r="G38" s="1"/>
  <c r="E39"/>
  <c r="F39"/>
  <c r="G39"/>
  <c r="G10"/>
  <c r="F10"/>
  <c r="E10"/>
  <c r="D4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10"/>
  <c r="C40"/>
  <c r="G11" i="59" l="1"/>
  <c r="G15"/>
  <c r="G12"/>
  <c r="G13"/>
  <c r="G14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15" i="58"/>
  <c r="G12"/>
  <c r="G13"/>
  <c r="G14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11"/>
  <c r="L13" i="1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12"/>
  <c r="G12" l="1"/>
  <c r="G16"/>
  <c r="G13"/>
  <c r="G14"/>
  <c r="G15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H13" i="100"/>
  <c r="H10"/>
  <c r="H11"/>
  <c r="H12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9"/>
  <c r="O42" i="150" l="1"/>
  <c r="K42"/>
  <c r="G42"/>
  <c r="C42"/>
  <c r="S41"/>
  <c r="Q41"/>
  <c r="P41"/>
  <c r="M41"/>
  <c r="L41"/>
  <c r="I41"/>
  <c r="H41"/>
  <c r="J41" s="1"/>
  <c r="E41"/>
  <c r="D41"/>
  <c r="S40"/>
  <c r="Q40"/>
  <c r="R40" s="1"/>
  <c r="P40"/>
  <c r="M40"/>
  <c r="L40"/>
  <c r="I40"/>
  <c r="H40"/>
  <c r="E40"/>
  <c r="D40"/>
  <c r="F40" s="1"/>
  <c r="S39"/>
  <c r="Q39"/>
  <c r="P39"/>
  <c r="M39"/>
  <c r="L39"/>
  <c r="I39"/>
  <c r="H39"/>
  <c r="J39" s="1"/>
  <c r="E39"/>
  <c r="D39"/>
  <c r="S38"/>
  <c r="Q38"/>
  <c r="P38"/>
  <c r="M38"/>
  <c r="L38"/>
  <c r="N38" s="1"/>
  <c r="I38"/>
  <c r="H38"/>
  <c r="E38"/>
  <c r="D38"/>
  <c r="F38" s="1"/>
  <c r="S37"/>
  <c r="Q37"/>
  <c r="P37"/>
  <c r="M37"/>
  <c r="L37"/>
  <c r="N37" s="1"/>
  <c r="I37"/>
  <c r="H37"/>
  <c r="J37" s="1"/>
  <c r="E37"/>
  <c r="D37"/>
  <c r="S36"/>
  <c r="Q36"/>
  <c r="P36"/>
  <c r="M36"/>
  <c r="L36"/>
  <c r="N36" s="1"/>
  <c r="I36"/>
  <c r="H36"/>
  <c r="E36"/>
  <c r="D36"/>
  <c r="F36" s="1"/>
  <c r="S35"/>
  <c r="Q35"/>
  <c r="P35"/>
  <c r="M35"/>
  <c r="L35"/>
  <c r="I35"/>
  <c r="H35"/>
  <c r="J35" s="1"/>
  <c r="E35"/>
  <c r="D35"/>
  <c r="S34"/>
  <c r="Q34"/>
  <c r="P34"/>
  <c r="M34"/>
  <c r="L34"/>
  <c r="N34" s="1"/>
  <c r="I34"/>
  <c r="H34"/>
  <c r="E34"/>
  <c r="D34"/>
  <c r="F34" s="1"/>
  <c r="S33"/>
  <c r="Q33"/>
  <c r="P33"/>
  <c r="M33"/>
  <c r="L33"/>
  <c r="I33"/>
  <c r="H33"/>
  <c r="J33" s="1"/>
  <c r="E33"/>
  <c r="D33"/>
  <c r="S32"/>
  <c r="Q32"/>
  <c r="P32"/>
  <c r="M32"/>
  <c r="L32"/>
  <c r="I32"/>
  <c r="H32"/>
  <c r="E32"/>
  <c r="D32"/>
  <c r="F32" s="1"/>
  <c r="S31"/>
  <c r="Q31"/>
  <c r="P31"/>
  <c r="M31"/>
  <c r="L31"/>
  <c r="I31"/>
  <c r="H31"/>
  <c r="J31" s="1"/>
  <c r="E31"/>
  <c r="D31"/>
  <c r="S30"/>
  <c r="Q30"/>
  <c r="P30"/>
  <c r="M30"/>
  <c r="L30"/>
  <c r="N30" s="1"/>
  <c r="I30"/>
  <c r="H30"/>
  <c r="E30"/>
  <c r="D30"/>
  <c r="F30" s="1"/>
  <c r="S29"/>
  <c r="Q29"/>
  <c r="P29"/>
  <c r="M29"/>
  <c r="L29"/>
  <c r="I29"/>
  <c r="H29"/>
  <c r="J29" s="1"/>
  <c r="E29"/>
  <c r="D29"/>
  <c r="S28"/>
  <c r="Q28"/>
  <c r="R28" s="1"/>
  <c r="P28"/>
  <c r="M28"/>
  <c r="L28"/>
  <c r="I28"/>
  <c r="H28"/>
  <c r="E28"/>
  <c r="D28"/>
  <c r="S27"/>
  <c r="Q27"/>
  <c r="P27"/>
  <c r="M27"/>
  <c r="L27"/>
  <c r="N27" s="1"/>
  <c r="I27"/>
  <c r="H27"/>
  <c r="J27" s="1"/>
  <c r="E27"/>
  <c r="D27"/>
  <c r="S26"/>
  <c r="Q26"/>
  <c r="R26" s="1"/>
  <c r="P26"/>
  <c r="M26"/>
  <c r="L26"/>
  <c r="I26"/>
  <c r="H26"/>
  <c r="E26"/>
  <c r="D26"/>
  <c r="S25"/>
  <c r="Q25"/>
  <c r="P25"/>
  <c r="M25"/>
  <c r="L25"/>
  <c r="N25" s="1"/>
  <c r="I25"/>
  <c r="H25"/>
  <c r="J25" s="1"/>
  <c r="E25"/>
  <c r="D25"/>
  <c r="S24"/>
  <c r="Q24"/>
  <c r="R24" s="1"/>
  <c r="P24"/>
  <c r="M24"/>
  <c r="L24"/>
  <c r="N24" s="1"/>
  <c r="I24"/>
  <c r="H24"/>
  <c r="E24"/>
  <c r="D24"/>
  <c r="F24" s="1"/>
  <c r="S23"/>
  <c r="Q23"/>
  <c r="P23"/>
  <c r="M23"/>
  <c r="L23"/>
  <c r="N23" s="1"/>
  <c r="I23"/>
  <c r="H23"/>
  <c r="J23" s="1"/>
  <c r="E23"/>
  <c r="U23" s="1"/>
  <c r="D23"/>
  <c r="S22"/>
  <c r="Q22"/>
  <c r="P22"/>
  <c r="M22"/>
  <c r="L22"/>
  <c r="N22" s="1"/>
  <c r="I22"/>
  <c r="H22"/>
  <c r="E22"/>
  <c r="U22" s="1"/>
  <c r="D22"/>
  <c r="F22" s="1"/>
  <c r="S21"/>
  <c r="Q21"/>
  <c r="P21"/>
  <c r="M21"/>
  <c r="L21"/>
  <c r="N21" s="1"/>
  <c r="I21"/>
  <c r="H21"/>
  <c r="J21" s="1"/>
  <c r="E21"/>
  <c r="U21" s="1"/>
  <c r="D21"/>
  <c r="S20"/>
  <c r="Q20"/>
  <c r="R20" s="1"/>
  <c r="P20"/>
  <c r="M20"/>
  <c r="L20"/>
  <c r="N20" s="1"/>
  <c r="I20"/>
  <c r="H20"/>
  <c r="E20"/>
  <c r="U20" s="1"/>
  <c r="D20"/>
  <c r="F20" s="1"/>
  <c r="S19"/>
  <c r="Q19"/>
  <c r="P19"/>
  <c r="M19"/>
  <c r="L19"/>
  <c r="N19" s="1"/>
  <c r="I19"/>
  <c r="H19"/>
  <c r="J19" s="1"/>
  <c r="E19"/>
  <c r="U19" s="1"/>
  <c r="D19"/>
  <c r="S18"/>
  <c r="Q18"/>
  <c r="R18" s="1"/>
  <c r="P18"/>
  <c r="M18"/>
  <c r="L18"/>
  <c r="N18" s="1"/>
  <c r="I18"/>
  <c r="H18"/>
  <c r="E18"/>
  <c r="U18" s="1"/>
  <c r="D18"/>
  <c r="S17"/>
  <c r="Q17"/>
  <c r="P17"/>
  <c r="M17"/>
  <c r="L17"/>
  <c r="I17"/>
  <c r="H17"/>
  <c r="J17" s="1"/>
  <c r="E17"/>
  <c r="U17" s="1"/>
  <c r="D17"/>
  <c r="S16"/>
  <c r="Q16"/>
  <c r="R16" s="1"/>
  <c r="P16"/>
  <c r="M16"/>
  <c r="L16"/>
  <c r="N16" s="1"/>
  <c r="I16"/>
  <c r="H16"/>
  <c r="E16"/>
  <c r="U16" s="1"/>
  <c r="D16"/>
  <c r="S15"/>
  <c r="Q15"/>
  <c r="P15"/>
  <c r="M15"/>
  <c r="L15"/>
  <c r="N15" s="1"/>
  <c r="I15"/>
  <c r="H15"/>
  <c r="J15" s="1"/>
  <c r="E15"/>
  <c r="U15" s="1"/>
  <c r="D15"/>
  <c r="S14"/>
  <c r="Q14"/>
  <c r="P14"/>
  <c r="M14"/>
  <c r="L14"/>
  <c r="I14"/>
  <c r="H14"/>
  <c r="E14"/>
  <c r="U14" s="1"/>
  <c r="D14"/>
  <c r="S13"/>
  <c r="Q13"/>
  <c r="P13"/>
  <c r="R13" s="1"/>
  <c r="M13"/>
  <c r="L13"/>
  <c r="N13" s="1"/>
  <c r="I13"/>
  <c r="H13"/>
  <c r="J13" s="1"/>
  <c r="E13"/>
  <c r="U13" s="1"/>
  <c r="D13"/>
  <c r="S12"/>
  <c r="Q12"/>
  <c r="Q42" s="1"/>
  <c r="P12"/>
  <c r="M12"/>
  <c r="M42" s="1"/>
  <c r="L12"/>
  <c r="N12" s="1"/>
  <c r="I12"/>
  <c r="I42" s="1"/>
  <c r="H12"/>
  <c r="E12"/>
  <c r="E42" s="1"/>
  <c r="D12"/>
  <c r="F12" s="1"/>
  <c r="P42" i="147"/>
  <c r="Q42"/>
  <c r="R42"/>
  <c r="P13"/>
  <c r="Q13"/>
  <c r="R13"/>
  <c r="P14"/>
  <c r="Q14"/>
  <c r="R14" s="1"/>
  <c r="P15"/>
  <c r="Q15"/>
  <c r="R15" s="1"/>
  <c r="V15" s="1"/>
  <c r="P16"/>
  <c r="Q16"/>
  <c r="R16"/>
  <c r="P17"/>
  <c r="Q17"/>
  <c r="R17" s="1"/>
  <c r="V17" s="1"/>
  <c r="P18"/>
  <c r="Q18"/>
  <c r="R18"/>
  <c r="P19"/>
  <c r="Q19"/>
  <c r="R19"/>
  <c r="P20"/>
  <c r="Q20"/>
  <c r="R20"/>
  <c r="P21"/>
  <c r="Q21"/>
  <c r="R21" s="1"/>
  <c r="P22"/>
  <c r="Q22"/>
  <c r="R22"/>
  <c r="P23"/>
  <c r="Q23"/>
  <c r="R23" s="1"/>
  <c r="V23" s="1"/>
  <c r="P24"/>
  <c r="Q24"/>
  <c r="R24"/>
  <c r="P25"/>
  <c r="Q25"/>
  <c r="R25" s="1"/>
  <c r="V25" s="1"/>
  <c r="P26"/>
  <c r="Q26"/>
  <c r="R26"/>
  <c r="P27"/>
  <c r="Q27"/>
  <c r="R27" s="1"/>
  <c r="V27" s="1"/>
  <c r="P28"/>
  <c r="Q28"/>
  <c r="R28"/>
  <c r="P29"/>
  <c r="Q29"/>
  <c r="R29"/>
  <c r="P30"/>
  <c r="Q30"/>
  <c r="R30"/>
  <c r="P31"/>
  <c r="Q31"/>
  <c r="R31"/>
  <c r="P32"/>
  <c r="Q32"/>
  <c r="R32" s="1"/>
  <c r="P33"/>
  <c r="Q33"/>
  <c r="R33"/>
  <c r="P34"/>
  <c r="Q34"/>
  <c r="R34"/>
  <c r="P35"/>
  <c r="Q35"/>
  <c r="R35" s="1"/>
  <c r="P36"/>
  <c r="Q36"/>
  <c r="R36"/>
  <c r="P37"/>
  <c r="Q37"/>
  <c r="R37" s="1"/>
  <c r="P38"/>
  <c r="Q38"/>
  <c r="R38"/>
  <c r="P39"/>
  <c r="Q39"/>
  <c r="R39" s="1"/>
  <c r="P40"/>
  <c r="Q40"/>
  <c r="R40"/>
  <c r="P41"/>
  <c r="Q41"/>
  <c r="R41" s="1"/>
  <c r="V41" s="1"/>
  <c r="R12"/>
  <c r="Q12"/>
  <c r="P12"/>
  <c r="L42"/>
  <c r="M42"/>
  <c r="N42"/>
  <c r="L13"/>
  <c r="M13"/>
  <c r="N13"/>
  <c r="L14"/>
  <c r="M14"/>
  <c r="N14" s="1"/>
  <c r="L15"/>
  <c r="M15"/>
  <c r="N15"/>
  <c r="L16"/>
  <c r="M16"/>
  <c r="N16"/>
  <c r="L17"/>
  <c r="M17"/>
  <c r="N17"/>
  <c r="L18"/>
  <c r="M18"/>
  <c r="N18" s="1"/>
  <c r="L19"/>
  <c r="M19"/>
  <c r="N19"/>
  <c r="L20"/>
  <c r="M20"/>
  <c r="N20"/>
  <c r="L21"/>
  <c r="M21"/>
  <c r="N21"/>
  <c r="L22"/>
  <c r="M22"/>
  <c r="N22"/>
  <c r="L23"/>
  <c r="M23"/>
  <c r="N23"/>
  <c r="L24"/>
  <c r="M24"/>
  <c r="N24"/>
  <c r="L25"/>
  <c r="M25"/>
  <c r="N25"/>
  <c r="L26"/>
  <c r="M26"/>
  <c r="N26" s="1"/>
  <c r="L27"/>
  <c r="M27"/>
  <c r="N27"/>
  <c r="L28"/>
  <c r="M28"/>
  <c r="N28"/>
  <c r="L29"/>
  <c r="M29"/>
  <c r="N29"/>
  <c r="L30"/>
  <c r="M30"/>
  <c r="N30"/>
  <c r="L31"/>
  <c r="M31"/>
  <c r="N31"/>
  <c r="L32"/>
  <c r="M32"/>
  <c r="N32" s="1"/>
  <c r="L33"/>
  <c r="M33"/>
  <c r="N33"/>
  <c r="L34"/>
  <c r="M34"/>
  <c r="N34" s="1"/>
  <c r="L35"/>
  <c r="M35"/>
  <c r="N35"/>
  <c r="L36"/>
  <c r="M36"/>
  <c r="N36" s="1"/>
  <c r="V36" s="1"/>
  <c r="L37"/>
  <c r="M37"/>
  <c r="N37"/>
  <c r="L38"/>
  <c r="M38"/>
  <c r="N38"/>
  <c r="L39"/>
  <c r="M39"/>
  <c r="N39" s="1"/>
  <c r="L40"/>
  <c r="M40"/>
  <c r="N40" s="1"/>
  <c r="L41"/>
  <c r="M41"/>
  <c r="N41"/>
  <c r="N12"/>
  <c r="M12"/>
  <c r="L12"/>
  <c r="H42"/>
  <c r="I42"/>
  <c r="J42"/>
  <c r="H13"/>
  <c r="I13"/>
  <c r="J13"/>
  <c r="H14"/>
  <c r="I14"/>
  <c r="J14" s="1"/>
  <c r="H15"/>
  <c r="I15"/>
  <c r="J15"/>
  <c r="H16"/>
  <c r="I16"/>
  <c r="J16" s="1"/>
  <c r="H17"/>
  <c r="I17"/>
  <c r="J17"/>
  <c r="H18"/>
  <c r="I18"/>
  <c r="J18" s="1"/>
  <c r="H19"/>
  <c r="I19"/>
  <c r="J19"/>
  <c r="H20"/>
  <c r="I20"/>
  <c r="J20" s="1"/>
  <c r="V20" s="1"/>
  <c r="H21"/>
  <c r="I21"/>
  <c r="J21"/>
  <c r="H22"/>
  <c r="I22"/>
  <c r="J22" s="1"/>
  <c r="H23"/>
  <c r="I23"/>
  <c r="J23"/>
  <c r="H24"/>
  <c r="I24"/>
  <c r="J24" s="1"/>
  <c r="H25"/>
  <c r="I25"/>
  <c r="J25"/>
  <c r="H26"/>
  <c r="I26"/>
  <c r="J26" s="1"/>
  <c r="H27"/>
  <c r="I27"/>
  <c r="J27"/>
  <c r="H28"/>
  <c r="I28"/>
  <c r="J28" s="1"/>
  <c r="V28" s="1"/>
  <c r="H29"/>
  <c r="I29"/>
  <c r="J29"/>
  <c r="H30"/>
  <c r="I30"/>
  <c r="J30" s="1"/>
  <c r="V30" s="1"/>
  <c r="H31"/>
  <c r="I31"/>
  <c r="J31"/>
  <c r="H32"/>
  <c r="I32"/>
  <c r="J32" s="1"/>
  <c r="H33"/>
  <c r="I33"/>
  <c r="J33"/>
  <c r="H34"/>
  <c r="I34"/>
  <c r="J34" s="1"/>
  <c r="H35"/>
  <c r="I35"/>
  <c r="J35"/>
  <c r="H36"/>
  <c r="I36"/>
  <c r="J36"/>
  <c r="H37"/>
  <c r="I37"/>
  <c r="J37" s="1"/>
  <c r="H38"/>
  <c r="I38"/>
  <c r="J38" s="1"/>
  <c r="V38" s="1"/>
  <c r="H39"/>
  <c r="I39"/>
  <c r="J39"/>
  <c r="H40"/>
  <c r="I40"/>
  <c r="J40" s="1"/>
  <c r="H41"/>
  <c r="I41"/>
  <c r="J41"/>
  <c r="J12"/>
  <c r="I12"/>
  <c r="H12"/>
  <c r="D42"/>
  <c r="E42"/>
  <c r="F42"/>
  <c r="D13"/>
  <c r="E13"/>
  <c r="F13"/>
  <c r="D14"/>
  <c r="E14"/>
  <c r="F14" s="1"/>
  <c r="D15"/>
  <c r="E15"/>
  <c r="F15"/>
  <c r="D16"/>
  <c r="E16"/>
  <c r="F16" s="1"/>
  <c r="D17"/>
  <c r="E17"/>
  <c r="F17"/>
  <c r="D18"/>
  <c r="E18"/>
  <c r="F18" s="1"/>
  <c r="D19"/>
  <c r="E19"/>
  <c r="F19"/>
  <c r="D20"/>
  <c r="E20"/>
  <c r="F20"/>
  <c r="D21"/>
  <c r="E21"/>
  <c r="F21" s="1"/>
  <c r="D22"/>
  <c r="E22"/>
  <c r="F22" s="1"/>
  <c r="D23"/>
  <c r="E23"/>
  <c r="F23"/>
  <c r="D24"/>
  <c r="E24"/>
  <c r="F24" s="1"/>
  <c r="D25"/>
  <c r="E25"/>
  <c r="F25"/>
  <c r="D26"/>
  <c r="E26"/>
  <c r="F26" s="1"/>
  <c r="D27"/>
  <c r="E27"/>
  <c r="F27"/>
  <c r="D28"/>
  <c r="E28"/>
  <c r="F28"/>
  <c r="D29"/>
  <c r="E29"/>
  <c r="F29"/>
  <c r="D30"/>
  <c r="E30"/>
  <c r="F30"/>
  <c r="D31"/>
  <c r="E31"/>
  <c r="F31"/>
  <c r="D32"/>
  <c r="E32"/>
  <c r="F32" s="1"/>
  <c r="D33"/>
  <c r="E33"/>
  <c r="F33"/>
  <c r="D34"/>
  <c r="E34"/>
  <c r="F34"/>
  <c r="D35"/>
  <c r="E35"/>
  <c r="F35" s="1"/>
  <c r="D36"/>
  <c r="E36"/>
  <c r="F36"/>
  <c r="D37"/>
  <c r="E37"/>
  <c r="F37" s="1"/>
  <c r="D38"/>
  <c r="E38"/>
  <c r="F38"/>
  <c r="D39"/>
  <c r="E39"/>
  <c r="F39"/>
  <c r="D40"/>
  <c r="E40"/>
  <c r="F40" s="1"/>
  <c r="D41"/>
  <c r="E41"/>
  <c r="F41"/>
  <c r="F12"/>
  <c r="E12"/>
  <c r="D12"/>
  <c r="T13"/>
  <c r="U13"/>
  <c r="V13"/>
  <c r="T14"/>
  <c r="U14"/>
  <c r="T15"/>
  <c r="U15"/>
  <c r="T16"/>
  <c r="U16"/>
  <c r="T17"/>
  <c r="U17"/>
  <c r="T18"/>
  <c r="U18"/>
  <c r="T19"/>
  <c r="U19"/>
  <c r="V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V29"/>
  <c r="T30"/>
  <c r="U30"/>
  <c r="T31"/>
  <c r="U31"/>
  <c r="V31"/>
  <c r="T32"/>
  <c r="U32"/>
  <c r="T33"/>
  <c r="U33"/>
  <c r="V33"/>
  <c r="T34"/>
  <c r="U34"/>
  <c r="T35"/>
  <c r="U35"/>
  <c r="T36"/>
  <c r="U36"/>
  <c r="T37"/>
  <c r="U37"/>
  <c r="T38"/>
  <c r="U38"/>
  <c r="T39"/>
  <c r="U39"/>
  <c r="T40"/>
  <c r="U40"/>
  <c r="T41"/>
  <c r="U41"/>
  <c r="V12"/>
  <c r="U12"/>
  <c r="U42" s="1"/>
  <c r="T12"/>
  <c r="T42" s="1"/>
  <c r="S4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12"/>
  <c r="O42"/>
  <c r="K42"/>
  <c r="G42"/>
  <c r="C42"/>
  <c r="P42" i="150" l="1"/>
  <c r="H42"/>
  <c r="S42"/>
  <c r="J20"/>
  <c r="J22"/>
  <c r="J24"/>
  <c r="J28"/>
  <c r="J30"/>
  <c r="J32"/>
  <c r="J34"/>
  <c r="F13"/>
  <c r="V13" s="1"/>
  <c r="F15"/>
  <c r="F17"/>
  <c r="F19"/>
  <c r="F21"/>
  <c r="F27"/>
  <c r="F29"/>
  <c r="N39"/>
  <c r="N33"/>
  <c r="N28"/>
  <c r="N41"/>
  <c r="N35"/>
  <c r="N31"/>
  <c r="N29"/>
  <c r="V21"/>
  <c r="R22"/>
  <c r="R30"/>
  <c r="R32"/>
  <c r="R34"/>
  <c r="R36"/>
  <c r="R38"/>
  <c r="R14"/>
  <c r="R15"/>
  <c r="V15" s="1"/>
  <c r="R17"/>
  <c r="R19"/>
  <c r="V19" s="1"/>
  <c r="R21"/>
  <c r="R23"/>
  <c r="R25"/>
  <c r="R27"/>
  <c r="V27" s="1"/>
  <c r="R29"/>
  <c r="R31"/>
  <c r="R33"/>
  <c r="R35"/>
  <c r="R37"/>
  <c r="R39"/>
  <c r="R41"/>
  <c r="N17"/>
  <c r="V17" s="1"/>
  <c r="N14"/>
  <c r="N26"/>
  <c r="N32"/>
  <c r="N40"/>
  <c r="J14"/>
  <c r="J16"/>
  <c r="J18"/>
  <c r="J26"/>
  <c r="J36"/>
  <c r="J38"/>
  <c r="J40"/>
  <c r="F23"/>
  <c r="U24"/>
  <c r="F25"/>
  <c r="V25" s="1"/>
  <c r="U26"/>
  <c r="U28"/>
  <c r="U30"/>
  <c r="F31"/>
  <c r="V31" s="1"/>
  <c r="U32"/>
  <c r="F33"/>
  <c r="V33" s="1"/>
  <c r="U34"/>
  <c r="F35"/>
  <c r="U36"/>
  <c r="F37"/>
  <c r="V37" s="1"/>
  <c r="U38"/>
  <c r="F39"/>
  <c r="U40"/>
  <c r="F41"/>
  <c r="V41" s="1"/>
  <c r="F14"/>
  <c r="V14" s="1"/>
  <c r="F16"/>
  <c r="F42" s="1"/>
  <c r="F18"/>
  <c r="U25"/>
  <c r="F26"/>
  <c r="U27"/>
  <c r="F28"/>
  <c r="U29"/>
  <c r="U31"/>
  <c r="U33"/>
  <c r="U35"/>
  <c r="U37"/>
  <c r="U39"/>
  <c r="U41"/>
  <c r="V18"/>
  <c r="V20"/>
  <c r="V22"/>
  <c r="V24"/>
  <c r="V26"/>
  <c r="V28"/>
  <c r="V30"/>
  <c r="V32"/>
  <c r="V34"/>
  <c r="V36"/>
  <c r="V38"/>
  <c r="V40"/>
  <c r="J12"/>
  <c r="J42" s="1"/>
  <c r="R12"/>
  <c r="R42" s="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D42"/>
  <c r="L42"/>
  <c r="U12"/>
  <c r="V21" i="147"/>
  <c r="V39"/>
  <c r="V35"/>
  <c r="V34"/>
  <c r="V40"/>
  <c r="V37"/>
  <c r="V26"/>
  <c r="V22"/>
  <c r="V18"/>
  <c r="V14"/>
  <c r="V32"/>
  <c r="V24"/>
  <c r="V16"/>
  <c r="U42" i="150" l="1"/>
  <c r="V16"/>
  <c r="V29"/>
  <c r="V39"/>
  <c r="V35"/>
  <c r="N42"/>
  <c r="V23"/>
  <c r="T42"/>
  <c r="V12"/>
  <c r="V42" i="147"/>
  <c r="V42" i="150" l="1"/>
  <c r="G19" i="115"/>
  <c r="E26"/>
  <c r="F26"/>
  <c r="C38" i="146"/>
  <c r="I42" i="142"/>
  <c r="D25" i="14"/>
  <c r="F13" i="111" l="1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12"/>
  <c r="F13" i="4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12"/>
  <c r="K42" i="16" l="1"/>
  <c r="E42" i="139" l="1"/>
  <c r="F42"/>
  <c r="G42"/>
  <c r="H42"/>
  <c r="I42"/>
  <c r="J42"/>
  <c r="K42"/>
  <c r="L42"/>
  <c r="M42"/>
  <c r="N42"/>
  <c r="O42"/>
  <c r="P42"/>
  <c r="K10" i="105" l="1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9"/>
  <c r="L34" i="60" l="1"/>
  <c r="Q34"/>
  <c r="N14" i="75" l="1"/>
  <c r="Q24" i="60" l="1"/>
  <c r="L32" l="1"/>
  <c r="Q23" l="1"/>
  <c r="O25" i="96" l="1"/>
  <c r="P25"/>
  <c r="Q25"/>
  <c r="N25"/>
  <c r="K26"/>
  <c r="L26"/>
  <c r="M26"/>
  <c r="J25"/>
  <c r="R25" l="1"/>
  <c r="U15" i="88" l="1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14"/>
  <c r="H39" i="108" l="1"/>
  <c r="I39"/>
  <c r="J39"/>
  <c r="K39"/>
  <c r="L39"/>
  <c r="M39"/>
  <c r="N39"/>
  <c r="O39"/>
  <c r="E39"/>
  <c r="F39"/>
  <c r="C42" i="144" l="1"/>
  <c r="D42"/>
  <c r="E42"/>
  <c r="F42"/>
  <c r="G42"/>
  <c r="H42"/>
  <c r="I42"/>
  <c r="J42"/>
  <c r="K42"/>
  <c r="L42"/>
  <c r="G40" i="103" l="1"/>
  <c r="K39" i="133" l="1"/>
  <c r="J39" l="1"/>
  <c r="I39" l="1"/>
  <c r="O41" i="29" l="1"/>
  <c r="P41"/>
  <c r="Q41"/>
  <c r="F13" i="66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6"/>
  <c r="F37"/>
  <c r="F38"/>
  <c r="F39"/>
  <c r="F40"/>
  <c r="F41"/>
  <c r="F12"/>
  <c r="G12" i="29" l="1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11"/>
  <c r="N11" s="1"/>
  <c r="N16" l="1"/>
  <c r="M16" s="1"/>
  <c r="J16"/>
  <c r="N19" i="129"/>
  <c r="M19" s="1"/>
  <c r="J19"/>
  <c r="I19" s="1"/>
  <c r="N14"/>
  <c r="M14" s="1"/>
  <c r="J14"/>
  <c r="J19" i="29"/>
  <c r="N19"/>
  <c r="M19" s="1"/>
  <c r="J14"/>
  <c r="N14"/>
  <c r="M14" s="1"/>
  <c r="J16" i="129"/>
  <c r="I16" s="1"/>
  <c r="N16"/>
  <c r="M16" s="1"/>
  <c r="N31"/>
  <c r="M31" s="1"/>
  <c r="J31"/>
  <c r="I31" s="1"/>
  <c r="N31" i="29"/>
  <c r="M31" s="1"/>
  <c r="J31"/>
  <c r="J38" i="129"/>
  <c r="I38" s="1"/>
  <c r="N38"/>
  <c r="M38" s="1"/>
  <c r="N38" i="29"/>
  <c r="M38" s="1"/>
  <c r="J38"/>
  <c r="N17" i="129"/>
  <c r="M17" s="1"/>
  <c r="J17"/>
  <c r="I17" s="1"/>
  <c r="N17" i="29"/>
  <c r="M17" s="1"/>
  <c r="J17"/>
  <c r="N35" i="129"/>
  <c r="M35" s="1"/>
  <c r="J35"/>
  <c r="I35" s="1"/>
  <c r="N35" i="29"/>
  <c r="M35" s="1"/>
  <c r="J35"/>
  <c r="N30" i="129"/>
  <c r="M30" s="1"/>
  <c r="J30"/>
  <c r="I30" s="1"/>
  <c r="N30" i="29"/>
  <c r="M30" s="1"/>
  <c r="J30"/>
  <c r="N18" i="129"/>
  <c r="M18" s="1"/>
  <c r="J18"/>
  <c r="I18" s="1"/>
  <c r="J18" i="29"/>
  <c r="N18"/>
  <c r="M18" s="1"/>
  <c r="N21" i="129"/>
  <c r="M21" s="1"/>
  <c r="J21"/>
  <c r="I21" s="1"/>
  <c r="N21" i="29"/>
  <c r="M21" s="1"/>
  <c r="J21"/>
  <c r="N39" i="129"/>
  <c r="M39" s="1"/>
  <c r="J39"/>
  <c r="I39" s="1"/>
  <c r="J39" i="29"/>
  <c r="N39"/>
  <c r="M39" s="1"/>
  <c r="N20"/>
  <c r="M20" s="1"/>
  <c r="J20"/>
  <c r="J20" i="129"/>
  <c r="I20" s="1"/>
  <c r="N20"/>
  <c r="M20" s="1"/>
  <c r="N23"/>
  <c r="M23" s="1"/>
  <c r="J23"/>
  <c r="N23" i="29"/>
  <c r="M23" s="1"/>
  <c r="J23"/>
  <c r="N40" i="129"/>
  <c r="M40" s="1"/>
  <c r="J40"/>
  <c r="I40" s="1"/>
  <c r="N40" i="29"/>
  <c r="M40" s="1"/>
  <c r="J40"/>
  <c r="J25" i="129"/>
  <c r="I25" s="1"/>
  <c r="N25"/>
  <c r="M25" s="1"/>
  <c r="N25" i="29"/>
  <c r="M25" s="1"/>
  <c r="J25"/>
  <c r="N27" i="129"/>
  <c r="M27" s="1"/>
  <c r="J27"/>
  <c r="I27" s="1"/>
  <c r="N27" i="29"/>
  <c r="M27" s="1"/>
  <c r="J27"/>
  <c r="N11" i="129"/>
  <c r="M11" s="1"/>
  <c r="J11"/>
  <c r="I11" s="1"/>
  <c r="M11" i="29"/>
  <c r="J11"/>
  <c r="J13" i="129"/>
  <c r="I13" s="1"/>
  <c r="N13"/>
  <c r="M13" s="1"/>
  <c r="N13" i="29"/>
  <c r="M13" s="1"/>
  <c r="J13"/>
  <c r="N24" i="129"/>
  <c r="M24" s="1"/>
  <c r="J24"/>
  <c r="I24" s="1"/>
  <c r="J24" i="29"/>
  <c r="N24"/>
  <c r="M24" s="1"/>
  <c r="N26"/>
  <c r="M26" s="1"/>
  <c r="J26"/>
  <c r="J26" i="129"/>
  <c r="I26" s="1"/>
  <c r="N26"/>
  <c r="M26" s="1"/>
  <c r="J15" i="29"/>
  <c r="N15"/>
  <c r="M15" s="1"/>
  <c r="N15" i="129"/>
  <c r="M15" s="1"/>
  <c r="J15"/>
  <c r="I15" s="1"/>
  <c r="N22"/>
  <c r="M22" s="1"/>
  <c r="J22"/>
  <c r="I22" s="1"/>
  <c r="N22" i="29"/>
  <c r="M22" s="1"/>
  <c r="J22"/>
  <c r="N29" i="129"/>
  <c r="M29" s="1"/>
  <c r="J29"/>
  <c r="I29" s="1"/>
  <c r="N29" i="29"/>
  <c r="M29" s="1"/>
  <c r="J29"/>
  <c r="N28" i="129"/>
  <c r="M28" s="1"/>
  <c r="J28"/>
  <c r="N28" i="29"/>
  <c r="M28" s="1"/>
  <c r="J28"/>
  <c r="N37" i="129"/>
  <c r="M37" s="1"/>
  <c r="J37"/>
  <c r="I37" s="1"/>
  <c r="J37" i="29"/>
  <c r="N37"/>
  <c r="M37" s="1"/>
  <c r="J12" i="129"/>
  <c r="I12" s="1"/>
  <c r="N12"/>
  <c r="M12" s="1"/>
  <c r="N12" i="29"/>
  <c r="M12" s="1"/>
  <c r="J12"/>
  <c r="N36" i="129"/>
  <c r="M36" s="1"/>
  <c r="J36"/>
  <c r="I36" s="1"/>
  <c r="N36" i="29"/>
  <c r="M36" s="1"/>
  <c r="J36"/>
  <c r="J34" i="129"/>
  <c r="I34" s="1"/>
  <c r="N34"/>
  <c r="M34" s="1"/>
  <c r="N34" i="29"/>
  <c r="M34" s="1"/>
  <c r="J34"/>
  <c r="J33" i="129"/>
  <c r="I33" s="1"/>
  <c r="N33"/>
  <c r="M33" s="1"/>
  <c r="J33" i="29"/>
  <c r="N33"/>
  <c r="M33" s="1"/>
  <c r="N32"/>
  <c r="M32" s="1"/>
  <c r="J32"/>
  <c r="N32" i="129"/>
  <c r="M32" s="1"/>
  <c r="J32"/>
  <c r="I32" s="1"/>
  <c r="E42" i="141"/>
  <c r="Q12" i="60"/>
  <c r="Q13"/>
  <c r="Q14"/>
  <c r="Q15"/>
  <c r="Q16"/>
  <c r="Q17"/>
  <c r="Q18"/>
  <c r="Q19"/>
  <c r="Q20"/>
  <c r="Q21"/>
  <c r="Q22"/>
  <c r="Q25"/>
  <c r="Q26"/>
  <c r="Q27"/>
  <c r="Q28"/>
  <c r="Q29"/>
  <c r="Q30"/>
  <c r="Q31"/>
  <c r="Q32"/>
  <c r="Q33"/>
  <c r="Q35"/>
  <c r="Q36"/>
  <c r="Q37"/>
  <c r="Q39"/>
  <c r="Q40"/>
  <c r="Q11"/>
  <c r="I28" i="129" l="1"/>
  <c r="T28"/>
  <c r="I23"/>
  <c r="T23"/>
  <c r="I14"/>
  <c r="T14"/>
  <c r="I32" i="29"/>
  <c r="T32"/>
  <c r="I16"/>
  <c r="T16"/>
  <c r="I33"/>
  <c r="T33"/>
  <c r="I37"/>
  <c r="T37"/>
  <c r="I39"/>
  <c r="T39"/>
  <c r="I18"/>
  <c r="T18"/>
  <c r="I19"/>
  <c r="T19"/>
  <c r="I34"/>
  <c r="T34"/>
  <c r="I36"/>
  <c r="T36"/>
  <c r="I12"/>
  <c r="T12"/>
  <c r="I28"/>
  <c r="T28"/>
  <c r="I29"/>
  <c r="T29"/>
  <c r="I22"/>
  <c r="T22"/>
  <c r="I13"/>
  <c r="T13"/>
  <c r="I27"/>
  <c r="T27"/>
  <c r="I25"/>
  <c r="T25"/>
  <c r="I40"/>
  <c r="T40"/>
  <c r="I23"/>
  <c r="T23"/>
  <c r="I21"/>
  <c r="T21"/>
  <c r="I30"/>
  <c r="T30"/>
  <c r="I35"/>
  <c r="T35"/>
  <c r="I17"/>
  <c r="T17"/>
  <c r="I38"/>
  <c r="T38"/>
  <c r="I31"/>
  <c r="T31"/>
  <c r="I15"/>
  <c r="T15"/>
  <c r="I14"/>
  <c r="T14"/>
  <c r="I26"/>
  <c r="T26"/>
  <c r="I20"/>
  <c r="T20"/>
  <c r="I24"/>
  <c r="T24"/>
  <c r="I11"/>
  <c r="T11"/>
  <c r="D13" i="66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6"/>
  <c r="D37"/>
  <c r="D38"/>
  <c r="D39"/>
  <c r="D40"/>
  <c r="D41"/>
  <c r="D12"/>
  <c r="T41" i="29" l="1"/>
  <c r="H14" i="86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13"/>
  <c r="G12" i="27" l="1"/>
  <c r="H12" s="1"/>
  <c r="J12" s="1"/>
  <c r="G13"/>
  <c r="H13" s="1"/>
  <c r="J13" s="1"/>
  <c r="G14"/>
  <c r="H14" s="1"/>
  <c r="J14" s="1"/>
  <c r="G15"/>
  <c r="H15" s="1"/>
  <c r="J15" s="1"/>
  <c r="G16"/>
  <c r="H16" s="1"/>
  <c r="J16" s="1"/>
  <c r="G17"/>
  <c r="H17" s="1"/>
  <c r="J17" s="1"/>
  <c r="G18"/>
  <c r="H18" s="1"/>
  <c r="J18" s="1"/>
  <c r="G19"/>
  <c r="H19" s="1"/>
  <c r="J19" s="1"/>
  <c r="G20"/>
  <c r="H20" s="1"/>
  <c r="J20" s="1"/>
  <c r="G21"/>
  <c r="H21" s="1"/>
  <c r="J21" s="1"/>
  <c r="G22"/>
  <c r="H22" s="1"/>
  <c r="J22" s="1"/>
  <c r="G11"/>
  <c r="H11" s="1"/>
  <c r="J11" s="1"/>
  <c r="F13" i="112" l="1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12"/>
  <c r="F13" i="1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12"/>
  <c r="J17" i="96" l="1"/>
  <c r="J18"/>
  <c r="J19"/>
  <c r="J20"/>
  <c r="J16"/>
  <c r="G49" i="56" l="1"/>
  <c r="D49"/>
  <c r="G48"/>
  <c r="D48"/>
  <c r="C23" i="27"/>
  <c r="C23" i="28"/>
  <c r="H42" i="142"/>
  <c r="G42"/>
  <c r="F42"/>
  <c r="E42"/>
  <c r="G42" i="141"/>
  <c r="D42"/>
  <c r="C42"/>
  <c r="F42"/>
  <c r="G26" i="96"/>
  <c r="J11" i="84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E39" i="105"/>
  <c r="D39"/>
  <c r="K39"/>
  <c r="B13" i="56" l="1"/>
  <c r="D13"/>
  <c r="F13"/>
  <c r="H13"/>
  <c r="J13"/>
  <c r="L12"/>
  <c r="L11"/>
  <c r="L13" l="1"/>
  <c r="F39" i="109"/>
  <c r="D39"/>
  <c r="C40" i="84" l="1"/>
  <c r="D40"/>
  <c r="E40"/>
  <c r="F40"/>
  <c r="G40"/>
  <c r="H40"/>
  <c r="I40"/>
  <c r="D40" i="62" l="1"/>
  <c r="E40"/>
  <c r="F10"/>
  <c r="C40"/>
  <c r="F40" l="1"/>
  <c r="V15" i="88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14"/>
  <c r="U44"/>
  <c r="V44" s="1"/>
  <c r="O14" i="75" l="1"/>
  <c r="P14"/>
  <c r="O15"/>
  <c r="P15"/>
  <c r="O16"/>
  <c r="P16"/>
  <c r="O17"/>
  <c r="P17"/>
  <c r="O18"/>
  <c r="P18"/>
  <c r="O19"/>
  <c r="P19"/>
  <c r="O20"/>
  <c r="P20"/>
  <c r="O21"/>
  <c r="P21"/>
  <c r="O22"/>
  <c r="P22"/>
  <c r="O23"/>
  <c r="P23"/>
  <c r="O24"/>
  <c r="P24"/>
  <c r="O25"/>
  <c r="P25"/>
  <c r="O26"/>
  <c r="P26"/>
  <c r="O27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O41"/>
  <c r="P41"/>
  <c r="O42"/>
  <c r="P42"/>
  <c r="P13"/>
  <c r="O13"/>
  <c r="O14" i="7"/>
  <c r="P14"/>
  <c r="O15"/>
  <c r="P15"/>
  <c r="O16"/>
  <c r="P16"/>
  <c r="O17"/>
  <c r="P17"/>
  <c r="O18"/>
  <c r="P18"/>
  <c r="O19"/>
  <c r="P19"/>
  <c r="O20"/>
  <c r="P20"/>
  <c r="O21"/>
  <c r="P21"/>
  <c r="O22"/>
  <c r="P22"/>
  <c r="O23"/>
  <c r="P23"/>
  <c r="O24"/>
  <c r="P24"/>
  <c r="O25"/>
  <c r="P25"/>
  <c r="O26"/>
  <c r="P26"/>
  <c r="O27"/>
  <c r="P27"/>
  <c r="O28"/>
  <c r="P28"/>
  <c r="O29"/>
  <c r="P29"/>
  <c r="O30"/>
  <c r="P30"/>
  <c r="O31"/>
  <c r="P31"/>
  <c r="O32"/>
  <c r="P32"/>
  <c r="O33"/>
  <c r="P33"/>
  <c r="O34"/>
  <c r="P34"/>
  <c r="O35"/>
  <c r="P35"/>
  <c r="O36"/>
  <c r="P36"/>
  <c r="O37"/>
  <c r="P37"/>
  <c r="O38"/>
  <c r="P38"/>
  <c r="O39"/>
  <c r="P39"/>
  <c r="O40"/>
  <c r="P40"/>
  <c r="O41"/>
  <c r="P41"/>
  <c r="O42"/>
  <c r="P42"/>
  <c r="P13"/>
  <c r="O13"/>
  <c r="O43" l="1"/>
  <c r="P43"/>
  <c r="P43" i="75"/>
  <c r="O43"/>
  <c r="I39" i="100"/>
  <c r="E39"/>
  <c r="F39"/>
  <c r="G39"/>
  <c r="H39" l="1"/>
  <c r="C43" i="138" l="1"/>
  <c r="D43"/>
  <c r="E43"/>
  <c r="F33" i="102" l="1"/>
  <c r="E33"/>
  <c r="D33"/>
  <c r="G32"/>
  <c r="G31"/>
  <c r="G30"/>
  <c r="G29"/>
  <c r="G28"/>
  <c r="G27"/>
  <c r="G26"/>
  <c r="G25"/>
  <c r="G24"/>
  <c r="F22"/>
  <c r="E22"/>
  <c r="D22"/>
  <c r="G21"/>
  <c r="G20"/>
  <c r="G19"/>
  <c r="G18"/>
  <c r="G17"/>
  <c r="G16"/>
  <c r="G15"/>
  <c r="G14"/>
  <c r="G13"/>
  <c r="G12"/>
  <c r="H26" i="115"/>
  <c r="G26"/>
  <c r="D26"/>
  <c r="C26"/>
  <c r="G22" i="102" l="1"/>
  <c r="G33"/>
  <c r="G42" i="16"/>
  <c r="H42"/>
  <c r="E42"/>
  <c r="F42"/>
  <c r="I42" l="1"/>
  <c r="J42"/>
  <c r="C42"/>
  <c r="D42"/>
  <c r="C40" i="103"/>
  <c r="D40"/>
  <c r="E40"/>
  <c r="F40"/>
  <c r="H40"/>
  <c r="C39" i="124"/>
  <c r="D39"/>
  <c r="E39"/>
  <c r="F39"/>
  <c r="G39"/>
  <c r="H39"/>
  <c r="I39"/>
  <c r="J39"/>
  <c r="K39"/>
  <c r="L39"/>
  <c r="M39"/>
  <c r="N39"/>
  <c r="D41" i="93"/>
  <c r="E41"/>
  <c r="F41"/>
  <c r="G41"/>
  <c r="H41"/>
  <c r="I41"/>
  <c r="J41"/>
  <c r="K41"/>
  <c r="L41"/>
  <c r="C42" i="66"/>
  <c r="D42"/>
  <c r="E42"/>
  <c r="F42"/>
  <c r="F41" i="119"/>
  <c r="G41"/>
  <c r="H41"/>
  <c r="I41"/>
  <c r="J41"/>
  <c r="K41"/>
  <c r="L41"/>
  <c r="M41"/>
  <c r="D41"/>
  <c r="E41"/>
  <c r="C41"/>
  <c r="D43" i="103" l="1"/>
  <c r="C41" i="29"/>
  <c r="D41"/>
  <c r="E41"/>
  <c r="C41" i="129"/>
  <c r="D41"/>
  <c r="E41"/>
  <c r="F41"/>
  <c r="L43" i="75" l="1"/>
  <c r="M43"/>
  <c r="L43" i="7"/>
  <c r="M43"/>
  <c r="H43" i="86"/>
  <c r="F42" i="74"/>
  <c r="G42" i="111"/>
  <c r="G42" i="4"/>
  <c r="H41" i="60"/>
  <c r="I41"/>
  <c r="J41"/>
  <c r="K41"/>
  <c r="M41"/>
  <c r="N41"/>
  <c r="O41"/>
  <c r="P4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3"/>
  <c r="L35"/>
  <c r="L36"/>
  <c r="L37"/>
  <c r="L38"/>
  <c r="L39"/>
  <c r="L40"/>
  <c r="L11"/>
  <c r="G11"/>
  <c r="Q41" l="1"/>
  <c r="L41"/>
  <c r="M41" i="47"/>
  <c r="N41"/>
  <c r="O41"/>
  <c r="P4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11"/>
  <c r="H41"/>
  <c r="I41"/>
  <c r="J41"/>
  <c r="K4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5"/>
  <c r="L36"/>
  <c r="L37"/>
  <c r="L38"/>
  <c r="L39"/>
  <c r="L40"/>
  <c r="L1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11"/>
  <c r="M20" i="59"/>
  <c r="M21"/>
  <c r="M22"/>
  <c r="M23"/>
  <c r="M24"/>
  <c r="M26"/>
  <c r="M27"/>
  <c r="M28"/>
  <c r="M29"/>
  <c r="M30"/>
  <c r="M31"/>
  <c r="M32"/>
  <c r="M36"/>
  <c r="M38"/>
  <c r="M39"/>
  <c r="M40"/>
  <c r="M23" i="58"/>
  <c r="M31"/>
  <c r="M39"/>
  <c r="M18"/>
  <c r="M19"/>
  <c r="M20"/>
  <c r="M22"/>
  <c r="M24"/>
  <c r="M26"/>
  <c r="M27"/>
  <c r="M28"/>
  <c r="M30"/>
  <c r="M32"/>
  <c r="M34"/>
  <c r="M35"/>
  <c r="M36"/>
  <c r="M38"/>
  <c r="M40"/>
  <c r="C41" i="59"/>
  <c r="D41"/>
  <c r="E41"/>
  <c r="F41"/>
  <c r="H41"/>
  <c r="I41"/>
  <c r="J41"/>
  <c r="K41"/>
  <c r="C41" i="58"/>
  <c r="D41"/>
  <c r="E41"/>
  <c r="F41"/>
  <c r="H41"/>
  <c r="I41"/>
  <c r="J41"/>
  <c r="K41"/>
  <c r="C42" i="1"/>
  <c r="D42"/>
  <c r="E42"/>
  <c r="F42"/>
  <c r="H42"/>
  <c r="I42"/>
  <c r="J42"/>
  <c r="K42"/>
  <c r="L42"/>
  <c r="G41" i="47" l="1"/>
  <c r="M11" i="58"/>
  <c r="M37"/>
  <c r="M33"/>
  <c r="M29"/>
  <c r="M25"/>
  <c r="M21"/>
  <c r="M17"/>
  <c r="M11" i="59"/>
  <c r="M37"/>
  <c r="M35"/>
  <c r="M34"/>
  <c r="M33"/>
  <c r="M25"/>
  <c r="G41"/>
  <c r="G42" i="1"/>
  <c r="Q41" i="47"/>
  <c r="L41"/>
  <c r="L41" i="59"/>
  <c r="G41" i="58"/>
  <c r="M41" l="1"/>
  <c r="M41" i="59"/>
  <c r="M42" i="1"/>
  <c r="C42" i="139"/>
  <c r="D42"/>
  <c r="I13" i="13" l="1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12"/>
  <c r="H17" i="14" l="1"/>
  <c r="H12"/>
  <c r="E25" l="1"/>
  <c r="F25"/>
  <c r="G25"/>
  <c r="H25"/>
  <c r="D16"/>
  <c r="E16"/>
  <c r="F16"/>
  <c r="G16"/>
  <c r="G26" s="1"/>
  <c r="H16"/>
  <c r="C25"/>
  <c r="C16"/>
  <c r="E26" l="1"/>
  <c r="C26"/>
  <c r="F26"/>
  <c r="H26"/>
  <c r="D26"/>
  <c r="K42" i="26" l="1"/>
  <c r="I13"/>
  <c r="J13"/>
  <c r="I14"/>
  <c r="J14"/>
  <c r="I15"/>
  <c r="J15"/>
  <c r="I16"/>
  <c r="J16"/>
  <c r="I17"/>
  <c r="J17"/>
  <c r="I18"/>
  <c r="J18"/>
  <c r="I19"/>
  <c r="J19"/>
  <c r="I20"/>
  <c r="J20"/>
  <c r="I21"/>
  <c r="J21"/>
  <c r="I22"/>
  <c r="J22"/>
  <c r="I23"/>
  <c r="J23"/>
  <c r="I24"/>
  <c r="J24"/>
  <c r="I25"/>
  <c r="J25"/>
  <c r="I26"/>
  <c r="J26"/>
  <c r="I27"/>
  <c r="J27"/>
  <c r="I28"/>
  <c r="J28"/>
  <c r="I29"/>
  <c r="J29"/>
  <c r="I30"/>
  <c r="J30"/>
  <c r="I31"/>
  <c r="J31"/>
  <c r="I32"/>
  <c r="J32"/>
  <c r="I33"/>
  <c r="J33"/>
  <c r="I34"/>
  <c r="J34"/>
  <c r="I35"/>
  <c r="J35"/>
  <c r="I36"/>
  <c r="J36"/>
  <c r="I37"/>
  <c r="J37"/>
  <c r="I38"/>
  <c r="J38"/>
  <c r="I39"/>
  <c r="J39"/>
  <c r="I40"/>
  <c r="J40"/>
  <c r="I41"/>
  <c r="J41"/>
  <c r="J12"/>
  <c r="I12"/>
  <c r="C42"/>
  <c r="D42"/>
  <c r="E42"/>
  <c r="F42"/>
  <c r="G42"/>
  <c r="H42"/>
  <c r="K42" i="117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12"/>
  <c r="H42"/>
  <c r="G42"/>
  <c r="E42"/>
  <c r="F4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12"/>
  <c r="C42"/>
  <c r="D42" s="1"/>
  <c r="I42" i="26" l="1"/>
  <c r="J42"/>
  <c r="J42" i="117"/>
  <c r="I42"/>
  <c r="K41" i="29"/>
  <c r="L41"/>
  <c r="J10" i="84" l="1"/>
  <c r="H42" i="13" l="1"/>
  <c r="D44" i="88"/>
  <c r="J42" i="111"/>
  <c r="J42" i="4"/>
  <c r="C39" i="108" l="1"/>
  <c r="C39" i="105"/>
  <c r="F39"/>
  <c r="G39"/>
  <c r="H39"/>
  <c r="I39"/>
  <c r="F42" i="5"/>
  <c r="J40" i="84" l="1"/>
  <c r="O41" i="129"/>
  <c r="P41"/>
  <c r="K41"/>
  <c r="L41"/>
  <c r="G40" i="62"/>
  <c r="H40"/>
  <c r="I4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10"/>
  <c r="J40" s="1"/>
  <c r="C40" i="78"/>
  <c r="D40"/>
  <c r="E40"/>
  <c r="F40"/>
  <c r="G40"/>
  <c r="H40"/>
  <c r="I40"/>
  <c r="J40"/>
  <c r="K40"/>
  <c r="L40"/>
  <c r="M40"/>
  <c r="N40"/>
  <c r="O40"/>
  <c r="P40"/>
  <c r="Q40"/>
  <c r="R40"/>
  <c r="S40"/>
  <c r="C41" i="65"/>
  <c r="D41"/>
  <c r="E41"/>
  <c r="F41"/>
  <c r="G41"/>
  <c r="H41"/>
  <c r="I41"/>
  <c r="J41"/>
  <c r="C42" i="121" l="1"/>
  <c r="D42"/>
  <c r="E42"/>
  <c r="F42"/>
  <c r="G42"/>
  <c r="H42"/>
  <c r="I42"/>
  <c r="J42"/>
  <c r="K41" i="65" l="1"/>
  <c r="L41" s="1"/>
  <c r="K40" i="62" l="1"/>
  <c r="L40"/>
  <c r="M4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10"/>
  <c r="C41" i="131"/>
  <c r="F41"/>
  <c r="G41"/>
  <c r="H41"/>
  <c r="I41"/>
  <c r="J41"/>
  <c r="K41"/>
  <c r="L41"/>
  <c r="M41"/>
  <c r="N41"/>
  <c r="O41"/>
  <c r="R41"/>
  <c r="C41" i="130"/>
  <c r="G41"/>
  <c r="H41"/>
  <c r="I41"/>
  <c r="J41"/>
  <c r="K41"/>
  <c r="L41"/>
  <c r="M41"/>
  <c r="N41"/>
  <c r="O41"/>
  <c r="R41"/>
  <c r="H41" i="87"/>
  <c r="I41"/>
  <c r="J41"/>
  <c r="K41"/>
  <c r="L41"/>
  <c r="M41"/>
  <c r="N41"/>
  <c r="O41"/>
  <c r="R41"/>
  <c r="C41"/>
  <c r="D41"/>
  <c r="G41"/>
  <c r="C40" i="104"/>
  <c r="D40"/>
  <c r="E40"/>
  <c r="F40"/>
  <c r="G40"/>
  <c r="H40"/>
  <c r="I40"/>
  <c r="J40"/>
  <c r="K40"/>
  <c r="L40"/>
  <c r="C39" i="133"/>
  <c r="D39"/>
  <c r="E39"/>
  <c r="F39"/>
  <c r="G39"/>
  <c r="H39"/>
  <c r="C39" i="132"/>
  <c r="D39"/>
  <c r="E39"/>
  <c r="F39"/>
  <c r="G39"/>
  <c r="H39"/>
  <c r="I39"/>
  <c r="J39"/>
  <c r="K39"/>
  <c r="L39"/>
  <c r="D39" i="135"/>
  <c r="E39"/>
  <c r="F39"/>
  <c r="G39"/>
  <c r="N15" i="7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13"/>
  <c r="N14" i="7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13"/>
  <c r="G13" i="74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12"/>
  <c r="G13" i="5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12"/>
  <c r="N40" i="62" l="1"/>
  <c r="G42" i="74"/>
  <c r="N43" i="75"/>
  <c r="N43" i="7"/>
  <c r="G41" i="29"/>
  <c r="G42" i="5"/>
  <c r="T41" i="129" l="1"/>
  <c r="J41" i="29"/>
  <c r="Q41" i="129"/>
  <c r="J41"/>
  <c r="I41" s="1"/>
  <c r="D23" i="28"/>
  <c r="E23"/>
  <c r="F23"/>
  <c r="G23"/>
  <c r="H23"/>
  <c r="I23"/>
  <c r="J23"/>
  <c r="K23"/>
  <c r="I41" i="29" l="1"/>
  <c r="M41"/>
  <c r="N41"/>
  <c r="N41" i="129"/>
  <c r="M41" s="1"/>
  <c r="H42" i="111"/>
  <c r="H42" i="4"/>
  <c r="Q15" i="88" l="1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R14"/>
  <c r="Q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14"/>
  <c r="N44"/>
  <c r="O44"/>
  <c r="P44" l="1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14"/>
  <c r="L44"/>
  <c r="K44"/>
  <c r="H44"/>
  <c r="I44"/>
  <c r="J15"/>
  <c r="J16"/>
  <c r="J17"/>
  <c r="J18"/>
  <c r="S18" s="1"/>
  <c r="J19"/>
  <c r="J20"/>
  <c r="J21"/>
  <c r="J22"/>
  <c r="S22" s="1"/>
  <c r="J23"/>
  <c r="J24"/>
  <c r="J25"/>
  <c r="J26"/>
  <c r="S26" s="1"/>
  <c r="J27"/>
  <c r="J28"/>
  <c r="J29"/>
  <c r="J30"/>
  <c r="S30" s="1"/>
  <c r="J31"/>
  <c r="J32"/>
  <c r="J33"/>
  <c r="J34"/>
  <c r="S34" s="1"/>
  <c r="J35"/>
  <c r="J36"/>
  <c r="J37"/>
  <c r="J38"/>
  <c r="S38" s="1"/>
  <c r="J39"/>
  <c r="J40"/>
  <c r="J41"/>
  <c r="J42"/>
  <c r="S42" s="1"/>
  <c r="J43"/>
  <c r="J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F44"/>
  <c r="G14"/>
  <c r="C44"/>
  <c r="K14" i="7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13"/>
  <c r="J43"/>
  <c r="I43"/>
  <c r="K14" i="7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13"/>
  <c r="J43"/>
  <c r="I43"/>
  <c r="Q44" i="88" l="1"/>
  <c r="S14"/>
  <c r="S40"/>
  <c r="S36"/>
  <c r="S32"/>
  <c r="S28"/>
  <c r="S24"/>
  <c r="S20"/>
  <c r="S16"/>
  <c r="K43" i="75"/>
  <c r="M44" i="88"/>
  <c r="G44"/>
  <c r="E44"/>
  <c r="J44"/>
  <c r="S43"/>
  <c r="S41"/>
  <c r="S39"/>
  <c r="S37"/>
  <c r="S35"/>
  <c r="S33"/>
  <c r="S31"/>
  <c r="S29"/>
  <c r="S27"/>
  <c r="S25"/>
  <c r="S23"/>
  <c r="S21"/>
  <c r="S19"/>
  <c r="S17"/>
  <c r="S15"/>
  <c r="R44"/>
  <c r="K43" i="7"/>
  <c r="K23" i="27"/>
  <c r="S44" i="88" l="1"/>
  <c r="I23" i="27"/>
  <c r="F23"/>
  <c r="E23"/>
  <c r="D23"/>
  <c r="J23" l="1"/>
  <c r="H23"/>
  <c r="G23"/>
  <c r="D42" i="74"/>
  <c r="D42" i="5"/>
  <c r="E42" i="13" l="1"/>
  <c r="D42" l="1"/>
  <c r="I42" s="1"/>
  <c r="C42"/>
  <c r="E14" i="75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13"/>
  <c r="D43"/>
  <c r="C43"/>
  <c r="E14" i="7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13"/>
  <c r="D43"/>
  <c r="C43"/>
  <c r="E43" i="75" l="1"/>
  <c r="E43" i="7"/>
  <c r="H14" i="75"/>
  <c r="Q14" s="1"/>
  <c r="H15"/>
  <c r="Q15" s="1"/>
  <c r="H16"/>
  <c r="Q16" s="1"/>
  <c r="H17"/>
  <c r="Q17" s="1"/>
  <c r="H18"/>
  <c r="Q18" s="1"/>
  <c r="H19"/>
  <c r="Q19" s="1"/>
  <c r="H20"/>
  <c r="Q20" s="1"/>
  <c r="H21"/>
  <c r="Q21" s="1"/>
  <c r="H22"/>
  <c r="Q22" s="1"/>
  <c r="H23"/>
  <c r="Q23" s="1"/>
  <c r="H24"/>
  <c r="Q24" s="1"/>
  <c r="H25"/>
  <c r="Q25" s="1"/>
  <c r="H26"/>
  <c r="Q26" s="1"/>
  <c r="H27"/>
  <c r="Q27" s="1"/>
  <c r="H28"/>
  <c r="Q28" s="1"/>
  <c r="H29"/>
  <c r="Q29" s="1"/>
  <c r="H30"/>
  <c r="Q30" s="1"/>
  <c r="H31"/>
  <c r="Q31" s="1"/>
  <c r="H32"/>
  <c r="Q32" s="1"/>
  <c r="H33"/>
  <c r="Q33" s="1"/>
  <c r="H34"/>
  <c r="Q34" s="1"/>
  <c r="H35"/>
  <c r="Q35" s="1"/>
  <c r="H36"/>
  <c r="Q36" s="1"/>
  <c r="H37"/>
  <c r="Q37" s="1"/>
  <c r="H38"/>
  <c r="Q38" s="1"/>
  <c r="H39"/>
  <c r="Q39" s="1"/>
  <c r="H40"/>
  <c r="Q40" s="1"/>
  <c r="H41"/>
  <c r="Q41" s="1"/>
  <c r="H42"/>
  <c r="Q42" s="1"/>
  <c r="H13"/>
  <c r="F43"/>
  <c r="G43"/>
  <c r="H14" i="7"/>
  <c r="Q14" s="1"/>
  <c r="H15"/>
  <c r="Q15" s="1"/>
  <c r="H16"/>
  <c r="Q16" s="1"/>
  <c r="H17"/>
  <c r="Q17" s="1"/>
  <c r="H18"/>
  <c r="Q18" s="1"/>
  <c r="H19"/>
  <c r="Q19" s="1"/>
  <c r="H20"/>
  <c r="Q20" s="1"/>
  <c r="H21"/>
  <c r="Q21" s="1"/>
  <c r="H22"/>
  <c r="Q22" s="1"/>
  <c r="H23"/>
  <c r="Q23" s="1"/>
  <c r="H24"/>
  <c r="Q24" s="1"/>
  <c r="H25"/>
  <c r="Q25" s="1"/>
  <c r="H26"/>
  <c r="Q26" s="1"/>
  <c r="H27"/>
  <c r="Q27" s="1"/>
  <c r="H28"/>
  <c r="Q28" s="1"/>
  <c r="H29"/>
  <c r="Q29" s="1"/>
  <c r="H30"/>
  <c r="Q30" s="1"/>
  <c r="H31"/>
  <c r="Q31" s="1"/>
  <c r="H32"/>
  <c r="Q32" s="1"/>
  <c r="H33"/>
  <c r="Q33" s="1"/>
  <c r="H34"/>
  <c r="Q34" s="1"/>
  <c r="H35"/>
  <c r="Q35" s="1"/>
  <c r="H36"/>
  <c r="Q36" s="1"/>
  <c r="H37"/>
  <c r="Q37" s="1"/>
  <c r="H38"/>
  <c r="Q38" s="1"/>
  <c r="H39"/>
  <c r="Q39" s="1"/>
  <c r="H40"/>
  <c r="Q40" s="1"/>
  <c r="H41"/>
  <c r="Q41" s="1"/>
  <c r="H42"/>
  <c r="Q42" s="1"/>
  <c r="H13"/>
  <c r="Q13" s="1"/>
  <c r="G43"/>
  <c r="F43"/>
  <c r="Q43" l="1"/>
  <c r="H43" i="75"/>
  <c r="Q13"/>
  <c r="Q43" s="1"/>
  <c r="H43" i="7"/>
  <c r="C42" i="128"/>
  <c r="D42"/>
  <c r="E42"/>
  <c r="F42"/>
  <c r="G42"/>
  <c r="H42"/>
  <c r="I42"/>
  <c r="J42"/>
  <c r="K42"/>
  <c r="L42"/>
  <c r="G14" i="86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13"/>
  <c r="F43"/>
  <c r="I42" l="1"/>
  <c r="K42" s="1"/>
  <c r="I13"/>
  <c r="J13" s="1"/>
  <c r="I41"/>
  <c r="K41" s="1"/>
  <c r="I39"/>
  <c r="K39" s="1"/>
  <c r="I37"/>
  <c r="K37" s="1"/>
  <c r="I35"/>
  <c r="K35" s="1"/>
  <c r="I33"/>
  <c r="K33" s="1"/>
  <c r="I31"/>
  <c r="K31" s="1"/>
  <c r="I29"/>
  <c r="K29" s="1"/>
  <c r="I27"/>
  <c r="K27" s="1"/>
  <c r="I25"/>
  <c r="K25" s="1"/>
  <c r="I23"/>
  <c r="K23" s="1"/>
  <c r="I21"/>
  <c r="K21" s="1"/>
  <c r="I19"/>
  <c r="K19" s="1"/>
  <c r="I17"/>
  <c r="K17" s="1"/>
  <c r="I15"/>
  <c r="K15" s="1"/>
  <c r="I40"/>
  <c r="K40" s="1"/>
  <c r="I38"/>
  <c r="K38" s="1"/>
  <c r="I36"/>
  <c r="K36" s="1"/>
  <c r="I34"/>
  <c r="K34" s="1"/>
  <c r="I32"/>
  <c r="K32" s="1"/>
  <c r="I30"/>
  <c r="K30" s="1"/>
  <c r="I28"/>
  <c r="K28" s="1"/>
  <c r="I26"/>
  <c r="K26" s="1"/>
  <c r="I24"/>
  <c r="K24" s="1"/>
  <c r="I22"/>
  <c r="K22" s="1"/>
  <c r="I20"/>
  <c r="K20" s="1"/>
  <c r="I18"/>
  <c r="K18" s="1"/>
  <c r="I16"/>
  <c r="K16" s="1"/>
  <c r="I14"/>
  <c r="K14" s="1"/>
  <c r="G43"/>
  <c r="E43"/>
  <c r="J33" l="1"/>
  <c r="J35"/>
  <c r="J37"/>
  <c r="J39"/>
  <c r="J41"/>
  <c r="J42"/>
  <c r="J27"/>
  <c r="J29"/>
  <c r="J31"/>
  <c r="J14"/>
  <c r="J16"/>
  <c r="J18"/>
  <c r="J20"/>
  <c r="J22"/>
  <c r="J24"/>
  <c r="J26"/>
  <c r="J28"/>
  <c r="J30"/>
  <c r="J32"/>
  <c r="J34"/>
  <c r="J36"/>
  <c r="J38"/>
  <c r="J40"/>
  <c r="J15"/>
  <c r="J17"/>
  <c r="J19"/>
  <c r="J21"/>
  <c r="J23"/>
  <c r="J25"/>
  <c r="I43"/>
  <c r="K13"/>
  <c r="K43" s="1"/>
  <c r="D43"/>
  <c r="J43" l="1"/>
  <c r="C43"/>
  <c r="H42" i="74" l="1"/>
  <c r="I42"/>
  <c r="J42"/>
  <c r="K42"/>
  <c r="L42"/>
  <c r="E42"/>
  <c r="C42"/>
  <c r="H42" i="5"/>
  <c r="I42"/>
  <c r="J42"/>
  <c r="K42"/>
  <c r="L42"/>
  <c r="E42"/>
  <c r="C42"/>
  <c r="F42" i="112" l="1"/>
  <c r="C42"/>
  <c r="D42"/>
  <c r="F42" i="113"/>
  <c r="D42"/>
  <c r="C42"/>
  <c r="D42" i="111"/>
  <c r="D42" i="4"/>
  <c r="F42" l="1"/>
  <c r="F42" i="111"/>
  <c r="C42"/>
  <c r="C42" i="4"/>
  <c r="O24" i="96" l="1"/>
  <c r="P24"/>
  <c r="Q24"/>
  <c r="N24"/>
  <c r="H26"/>
  <c r="I26"/>
  <c r="J24"/>
  <c r="Q23"/>
  <c r="P23"/>
  <c r="P26" s="1"/>
  <c r="O23"/>
  <c r="O26" s="1"/>
  <c r="N23"/>
  <c r="N26" s="1"/>
  <c r="J23"/>
  <c r="O17"/>
  <c r="P17"/>
  <c r="Q17"/>
  <c r="O18"/>
  <c r="P18"/>
  <c r="Q18"/>
  <c r="O19"/>
  <c r="P19"/>
  <c r="Q19"/>
  <c r="O20"/>
  <c r="P20"/>
  <c r="Q20"/>
  <c r="Q16"/>
  <c r="P16"/>
  <c r="O16"/>
  <c r="N17"/>
  <c r="N18"/>
  <c r="N19"/>
  <c r="N20"/>
  <c r="N16"/>
  <c r="K21"/>
  <c r="L21"/>
  <c r="L27" s="1"/>
  <c r="M21"/>
  <c r="Q26" l="1"/>
  <c r="M27"/>
  <c r="K27"/>
  <c r="R24"/>
  <c r="O21"/>
  <c r="J26"/>
  <c r="P21"/>
  <c r="P27" s="1"/>
  <c r="Q21"/>
  <c r="R23"/>
  <c r="R26" s="1"/>
  <c r="N21"/>
  <c r="G21"/>
  <c r="G27" s="1"/>
  <c r="H21"/>
  <c r="H27" s="1"/>
  <c r="I21"/>
  <c r="I27" s="1"/>
  <c r="R17"/>
  <c r="R18"/>
  <c r="R19"/>
  <c r="R20"/>
  <c r="R16"/>
  <c r="Q27" l="1"/>
  <c r="N27"/>
  <c r="O27"/>
  <c r="R21"/>
  <c r="R27" s="1"/>
  <c r="J21"/>
  <c r="J27" s="1"/>
  <c r="C26"/>
  <c r="C21"/>
  <c r="C27" l="1"/>
  <c r="S15" l="1"/>
  <c r="S27" s="1"/>
  <c r="O32" i="56"/>
  <c r="G32"/>
  <c r="S32"/>
  <c r="Q32"/>
  <c r="M32"/>
  <c r="K32"/>
  <c r="I32"/>
  <c r="E32"/>
</calcChain>
</file>

<file path=xl/sharedStrings.xml><?xml version="1.0" encoding="utf-8"?>
<sst xmlns="http://schemas.openxmlformats.org/spreadsheetml/2006/main" count="4195" uniqueCount="1030">
  <si>
    <t>[Mid-Day Meal Scheme]</t>
  </si>
  <si>
    <t>State:</t>
  </si>
  <si>
    <t>S.No.</t>
  </si>
  <si>
    <t>Name of District</t>
  </si>
  <si>
    <t>No. of  Institutions</t>
  </si>
  <si>
    <t xml:space="preserve">(Govt+LB)Schools </t>
  </si>
  <si>
    <t>GA Schools</t>
  </si>
  <si>
    <t>Govt: Government Schools</t>
  </si>
  <si>
    <t>LB: Local Body Schools</t>
  </si>
  <si>
    <t>GA: Govt Aided Schools</t>
  </si>
  <si>
    <t xml:space="preserve"> </t>
  </si>
  <si>
    <t>Date:_________</t>
  </si>
  <si>
    <t>(Signature)</t>
  </si>
  <si>
    <t xml:space="preserve">Secretary of the Nodal Department </t>
  </si>
  <si>
    <t xml:space="preserve">                          Government/UT Administration of ________</t>
  </si>
  <si>
    <t>(Only in MS-Excel Format)</t>
  </si>
  <si>
    <t xml:space="preserve">No. of children </t>
  </si>
  <si>
    <t>Total no. of meals served</t>
  </si>
  <si>
    <t>Total</t>
  </si>
  <si>
    <t>Government/UT Administration of ________</t>
  </si>
  <si>
    <t>[Qnty in MTs]</t>
  </si>
  <si>
    <t>Rice</t>
  </si>
  <si>
    <t>Date:</t>
  </si>
  <si>
    <t xml:space="preserve">          Seal:</t>
  </si>
  <si>
    <t>[Rs. in lakh]</t>
  </si>
  <si>
    <t>Sl. No.</t>
  </si>
  <si>
    <t>Primary</t>
  </si>
  <si>
    <t>Upper Primary</t>
  </si>
  <si>
    <t>[Rs. in Lakh]</t>
  </si>
  <si>
    <t>Activities                                                               (Please list item-wise details as far as possible)</t>
  </si>
  <si>
    <t>I</t>
  </si>
  <si>
    <t xml:space="preserve">School Level Expenses </t>
  </si>
  <si>
    <t>i)Form &amp; Stationery</t>
  </si>
  <si>
    <t>Sub Total</t>
  </si>
  <si>
    <t>II</t>
  </si>
  <si>
    <t>ii) Transport &amp; Conveyance</t>
  </si>
  <si>
    <t>iv) Furniture, hardware and consumables etc.</t>
  </si>
  <si>
    <t>Grand Total</t>
  </si>
  <si>
    <t>District</t>
  </si>
  <si>
    <t xml:space="preserve">Completed (C) </t>
  </si>
  <si>
    <t xml:space="preserve">In progress (IP)                    </t>
  </si>
  <si>
    <t xml:space="preserve">Physical </t>
  </si>
  <si>
    <t>*: District-wise allocation made by State/UT out of Central Assistance provided for the purpose.</t>
  </si>
  <si>
    <t>Wheat</t>
  </si>
  <si>
    <t>SC</t>
  </si>
  <si>
    <t>ST</t>
  </si>
  <si>
    <t>OBC</t>
  </si>
  <si>
    <t>Minority</t>
  </si>
  <si>
    <t>Others</t>
  </si>
  <si>
    <t>Male</t>
  </si>
  <si>
    <t>Female</t>
  </si>
  <si>
    <t>Food item</t>
  </si>
  <si>
    <t>Calories</t>
  </si>
  <si>
    <t>Pulses</t>
  </si>
  <si>
    <t>Oil &amp; fat</t>
  </si>
  <si>
    <t>Fuel</t>
  </si>
  <si>
    <t>Table-AT-1</t>
  </si>
  <si>
    <t>[MID-DAY MEAL SCHEME]</t>
  </si>
  <si>
    <t>Year</t>
  </si>
  <si>
    <t>Table:AT-2</t>
  </si>
  <si>
    <t>Table: AT-4</t>
  </si>
  <si>
    <t>Table: AT-4A</t>
  </si>
  <si>
    <t>Table: AT-5</t>
  </si>
  <si>
    <t>Table: AT-6</t>
  </si>
  <si>
    <t>Table: AT-7</t>
  </si>
  <si>
    <t>Table: AT-8</t>
  </si>
  <si>
    <t>Table: AT-9</t>
  </si>
  <si>
    <t>Table: AT-10</t>
  </si>
  <si>
    <t>Table: AT-11</t>
  </si>
  <si>
    <t>Table: AT-12</t>
  </si>
  <si>
    <t xml:space="preserve">Aggregate quantity Consumed at School level </t>
  </si>
  <si>
    <t>Table: AT-6A</t>
  </si>
  <si>
    <t xml:space="preserve">Expenditure           </t>
  </si>
  <si>
    <t>S. No.</t>
  </si>
  <si>
    <t>Month</t>
  </si>
  <si>
    <t>Total No. of Days in the month</t>
  </si>
  <si>
    <t>Anticipated No. of Working Days (3-8)</t>
  </si>
  <si>
    <t>Remarks</t>
  </si>
  <si>
    <t>Vacation Days</t>
  </si>
  <si>
    <t>Holidays outside Vacation period</t>
  </si>
  <si>
    <t>Total Holidays          (4+7)</t>
  </si>
  <si>
    <t xml:space="preserve">Sundays </t>
  </si>
  <si>
    <t>Other School Holidays</t>
  </si>
  <si>
    <t>Seal:</t>
  </si>
  <si>
    <t>Anticipated No. of working days</t>
  </si>
  <si>
    <t>Requirement of Foodgrains (in MTs)</t>
  </si>
  <si>
    <t xml:space="preserve"> Government/UT Administration of ________</t>
  </si>
  <si>
    <t>Table: AT-17</t>
  </si>
  <si>
    <t>Table: AT-3A</t>
  </si>
  <si>
    <t>Table: AT-3B</t>
  </si>
  <si>
    <t xml:space="preserve">Total </t>
  </si>
  <si>
    <t xml:space="preserve">                                                                                                                                                                               Government/UT Administration of ________</t>
  </si>
  <si>
    <t>Table: AT-7A</t>
  </si>
  <si>
    <t xml:space="preserve">Total Cooking cost expenditure                   </t>
  </si>
  <si>
    <t>Govt.</t>
  </si>
  <si>
    <t>Protein content     (in gms)</t>
  </si>
  <si>
    <t>Quantity                 (in gms)</t>
  </si>
  <si>
    <t>No. of Cooks cum helper</t>
  </si>
  <si>
    <t>Govt. aided</t>
  </si>
  <si>
    <t>Local body</t>
  </si>
  <si>
    <t>Table: AT-18</t>
  </si>
  <si>
    <t>Madarsas/ Maqtab</t>
  </si>
  <si>
    <t>State</t>
  </si>
  <si>
    <t>No. of Institutions  serving MDM</t>
  </si>
  <si>
    <t>PERFORMANCE</t>
  </si>
  <si>
    <r>
      <t>Financial (</t>
    </r>
    <r>
      <rPr>
        <b/>
        <i/>
        <sz val="10"/>
        <rFont val="Arial"/>
        <family val="2"/>
      </rPr>
      <t>Rs. in lakh)</t>
    </r>
  </si>
  <si>
    <t>Yet to start</t>
  </si>
  <si>
    <t>This information is based on the Academic Calendar prepared by the Education Department</t>
  </si>
  <si>
    <t xml:space="preserve">Balance requirement of kitchen  cum stores </t>
  </si>
  <si>
    <t>SI.No</t>
  </si>
  <si>
    <t>Component</t>
  </si>
  <si>
    <t>No. of Meals served</t>
  </si>
  <si>
    <t xml:space="preserve">No. of working days on which MDM served </t>
  </si>
  <si>
    <t>Centre</t>
  </si>
  <si>
    <t>Total (col.8+11-14)</t>
  </si>
  <si>
    <t>*</t>
  </si>
  <si>
    <t>Central assistance received</t>
  </si>
  <si>
    <t>*Rice</t>
  </si>
  <si>
    <t>*Wheat</t>
  </si>
  <si>
    <t>**</t>
  </si>
  <si>
    <t>***</t>
  </si>
  <si>
    <t>Honorarium amount (Rs. In lakhs)</t>
  </si>
  <si>
    <t xml:space="preserve">*Norms are only for guidance. Actual number will be determined on the basis of ground reality. </t>
  </si>
  <si>
    <t>Total            (col 3+4+5+6)</t>
  </si>
  <si>
    <t>Total       (col.8+9+10+11)</t>
  </si>
  <si>
    <t>Total       (col.13+14+15+16)</t>
  </si>
  <si>
    <t>SHG</t>
  </si>
  <si>
    <t>NGO</t>
  </si>
  <si>
    <t>PRI - Panchayati Raj Institution</t>
  </si>
  <si>
    <t>SHG - Self Help Group</t>
  </si>
  <si>
    <t>VEC Village Education Committee</t>
  </si>
  <si>
    <t>WEC - Ward Education Committee</t>
  </si>
  <si>
    <t>Cost of Foodgrain</t>
  </si>
  <si>
    <t>Cooking Cost</t>
  </si>
  <si>
    <t>Transportation Assistance</t>
  </si>
  <si>
    <t>MME</t>
  </si>
  <si>
    <t>Honorarium to Cook-cum-Helper</t>
  </si>
  <si>
    <t>Kitchen-cum-Store</t>
  </si>
  <si>
    <t>Kitchen Devices</t>
  </si>
  <si>
    <t>Quantity (in gms)</t>
  </si>
  <si>
    <t>Diff. Between (7) -(12)</t>
  </si>
  <si>
    <t>Reasons for difference in col. 13</t>
  </si>
  <si>
    <t>Physical           [col. 3-col.5-col.7]</t>
  </si>
  <si>
    <t>Financial ( Rs. in lakh)                                       [col. 4-col.6-col.8]</t>
  </si>
  <si>
    <r>
      <t xml:space="preserve">Total  </t>
    </r>
    <r>
      <rPr>
        <b/>
        <i/>
        <sz val="10"/>
        <rFont val="Arial"/>
        <family val="2"/>
      </rPr>
      <t xml:space="preserve"> </t>
    </r>
  </si>
  <si>
    <t>#</t>
  </si>
  <si>
    <t>##</t>
  </si>
  <si>
    <t xml:space="preserve">Unit Cost </t>
  </si>
  <si>
    <t>(Rs. In lakhs)</t>
  </si>
  <si>
    <t>No. of Institutions assigned to</t>
  </si>
  <si>
    <t>Grand total</t>
  </si>
  <si>
    <t>Govt. (Col.3-7-11)</t>
  </si>
  <si>
    <t>Govt. aided (col.4-8-12)</t>
  </si>
  <si>
    <t>Local body (col.5-9-13)</t>
  </si>
  <si>
    <t>Total (col.6-10-14)</t>
  </si>
  <si>
    <t>*Remarks</t>
  </si>
  <si>
    <t>Instalment / Component</t>
  </si>
  <si>
    <t>Amount (Rs. In lakhs)</t>
  </si>
  <si>
    <t>Date of receiving of funds by the State / UT</t>
  </si>
  <si>
    <t>Block*</t>
  </si>
  <si>
    <t>Amount</t>
  </si>
  <si>
    <t>Date</t>
  </si>
  <si>
    <t>$</t>
  </si>
  <si>
    <t>Budget Provision</t>
  </si>
  <si>
    <t xml:space="preserve">Expenditure </t>
  </si>
  <si>
    <t xml:space="preserve"> Holidays</t>
  </si>
  <si>
    <t>Holidays</t>
  </si>
  <si>
    <t>No. of Schools not having Kitchen Shed</t>
  </si>
  <si>
    <t>Fund required</t>
  </si>
  <si>
    <t>Kitchen-cum-Store proposed this year</t>
  </si>
  <si>
    <t>Total fund required : (Col. 6+10+14+18)</t>
  </si>
  <si>
    <t>Gram Panchayat / School*</t>
  </si>
  <si>
    <t>District*</t>
  </si>
  <si>
    <t xml:space="preserve">*If the State releases the fund directly to District / block / Gram Panchayat / school level, then fill up the relevant column. </t>
  </si>
  <si>
    <t>Youth Club of NYK</t>
  </si>
  <si>
    <t>NYK: Nehru Yuva Kendra</t>
  </si>
  <si>
    <t>1. Cooks- cum- helpers engaged under Mid Day Meal Scheme</t>
  </si>
  <si>
    <t xml:space="preserve">2. Cost of meal per child per school day as per State Nutrition / Expenditure Norm including both, Central and State share. </t>
  </si>
  <si>
    <t>Cost   (in Rs.)</t>
  </si>
  <si>
    <t>Any other item</t>
  </si>
  <si>
    <t>Central</t>
  </si>
  <si>
    <t>Proposed</t>
  </si>
  <si>
    <t>For Central Share</t>
  </si>
  <si>
    <t>For State Share</t>
  </si>
  <si>
    <t>Central Share</t>
  </si>
  <si>
    <t>Status of Releasing of Funds by the State / UT</t>
  </si>
  <si>
    <t>Date on which Block / Gram Panchyat / School / Cooking Agency received funds</t>
  </si>
  <si>
    <t>Directorate / Authority</t>
  </si>
  <si>
    <t xml:space="preserve">*Total </t>
  </si>
  <si>
    <t>States / UTs will indicate their choice.</t>
  </si>
  <si>
    <t xml:space="preserve">Cost of foodgrains </t>
  </si>
  <si>
    <t xml:space="preserve">3.  Per Unit Cooking Cost </t>
  </si>
  <si>
    <t xml:space="preserve">Kitchen-cum-store </t>
  </si>
  <si>
    <t xml:space="preserve">No. of Institutions </t>
  </si>
  <si>
    <t>Qty (in MTs)</t>
  </si>
  <si>
    <t>Unspent Balance  {Col. (4+ 5)- 9}</t>
  </si>
  <si>
    <t>(Rs. in lakh)</t>
  </si>
  <si>
    <t>ii) Training of cook cum helpers</t>
  </si>
  <si>
    <t>iii) Replacement/repair/maintenance of cooking device, utensils, etc.</t>
  </si>
  <si>
    <t>v) Capacity builidng of officials</t>
  </si>
  <si>
    <t>i) Hiring charges of manpower at various levels</t>
  </si>
  <si>
    <t>iii) Office expenditure</t>
  </si>
  <si>
    <t>vi) Publicity, Preparation of relevant manuals</t>
  </si>
  <si>
    <t xml:space="preserve">vii) External Monitoring &amp; Evaluation </t>
  </si>
  <si>
    <t>col.3 x col.4 x State's / UT's share</t>
  </si>
  <si>
    <t>Trust</t>
  </si>
  <si>
    <t>PRI / GP/ Urban Local Body</t>
  </si>
  <si>
    <t>GP - Gram Panchayat</t>
  </si>
  <si>
    <t>No. of children covered</t>
  </si>
  <si>
    <t>Kitchen-cum-store</t>
  </si>
  <si>
    <t>No. of meals to be served  (Col. 4 x Col. 5)</t>
  </si>
  <si>
    <t>Average No. of children availed MDM [Col. 8/Col. 9]</t>
  </si>
  <si>
    <t>Name of Distict</t>
  </si>
  <si>
    <t>State Share</t>
  </si>
  <si>
    <t>Table: AT-8A</t>
  </si>
  <si>
    <t>Total       (col. 8+9+  10+11)</t>
  </si>
  <si>
    <t>Total            (col 3+4 +5+6)</t>
  </si>
  <si>
    <t>Table: AT-6B</t>
  </si>
  <si>
    <t>kitchen cum store constructed through convergance</t>
  </si>
  <si>
    <t xml:space="preserve">Adhoc Grant (25%) </t>
  </si>
  <si>
    <t xml:space="preserve">(A) Recurring Assistance </t>
  </si>
  <si>
    <t xml:space="preserve">(B) Non-Recurring Assistance </t>
  </si>
  <si>
    <t xml:space="preserve">[col. 5]x Rs. PDS rate for Special Category States  </t>
  </si>
  <si>
    <t xml:space="preserve">[col. 5]x Rs. 750 for other States/UTs. </t>
  </si>
  <si>
    <t xml:space="preserve">Tax per MT foodgrain, if any : </t>
  </si>
  <si>
    <t>(Govt+LB)</t>
  </si>
  <si>
    <t>GA</t>
  </si>
  <si>
    <t>State Share(9+12-15)</t>
  </si>
  <si>
    <t>Total(10+13-16)</t>
  </si>
  <si>
    <t>Others( Please specify)</t>
  </si>
  <si>
    <t xml:space="preserve">No. of schools </t>
  </si>
  <si>
    <t>Name of  District</t>
  </si>
  <si>
    <t>S.no</t>
  </si>
  <si>
    <t>Madarsa/Maqtab</t>
  </si>
  <si>
    <t xml:space="preserve">Central Assistance Released by GOI </t>
  </si>
  <si>
    <t>(Rs. in Lakh)</t>
  </si>
  <si>
    <t>Management, Supervision, Training,  Internal Monitoring and External Monitoring</t>
  </si>
  <si>
    <t xml:space="preserve">Central Assistance Received from GoI </t>
  </si>
  <si>
    <t xml:space="preserve">Released by State Govt. if any </t>
  </si>
  <si>
    <t xml:space="preserve">Remarks </t>
  </si>
  <si>
    <t>Total (col. 3+4+5+6)</t>
  </si>
  <si>
    <t>col.7 x col.8 x State's / UT's share</t>
  </si>
  <si>
    <t>Deworming tablets distributed</t>
  </si>
  <si>
    <t xml:space="preserve">[col. 9]x Rs. PDS rate for Special Category States  </t>
  </si>
  <si>
    <t xml:space="preserve">[col. 9]x Rs. 750 for other States/UTs. </t>
  </si>
  <si>
    <t>Table AT - 8 :UTILIZATION OF CENTRAL ASSISTANCE TOWARDS HONORARIUM TO COOK-CUM-HELPERS (Primary classes I-V)</t>
  </si>
  <si>
    <t>Distribution of spectacles</t>
  </si>
  <si>
    <t xml:space="preserve">If the cooking cost has been revised several times during the year, then all such costs should be indicated in separate rows and dates of their application in remarks column. </t>
  </si>
  <si>
    <t>Central             (col6+9-12)</t>
  </si>
  <si>
    <t>Central Share(8+11-14)</t>
  </si>
  <si>
    <t>Recurring Assistance</t>
  </si>
  <si>
    <t>Non-Recurring Assistance</t>
  </si>
  <si>
    <t>Payment of Pending Bills of previous year</t>
  </si>
  <si>
    <t xml:space="preserve">Amount  </t>
  </si>
  <si>
    <t>Constructed with convergence</t>
  </si>
  <si>
    <t>Procured with convergence</t>
  </si>
  <si>
    <t>Academic Calendar (No. of Days)</t>
  </si>
  <si>
    <t>Total No. of schools excluding newly opened school</t>
  </si>
  <si>
    <t>No. of Schools not having Kitchen-cum-store</t>
  </si>
  <si>
    <t>No. of children enrolled</t>
  </si>
  <si>
    <t>Recurring Asssitance</t>
  </si>
  <si>
    <t>Non Recurring Assistance</t>
  </si>
  <si>
    <t>Mode of Payment (cash / cheque / e-transfer)</t>
  </si>
  <si>
    <t xml:space="preserve">  Unutilized Budget</t>
  </si>
  <si>
    <t>Gen.</t>
  </si>
  <si>
    <t>SC.</t>
  </si>
  <si>
    <t>ST.</t>
  </si>
  <si>
    <t>Rs. In lakh</t>
  </si>
  <si>
    <t>Gen</t>
  </si>
  <si>
    <t>2013-14</t>
  </si>
  <si>
    <t>Table: AT-3C</t>
  </si>
  <si>
    <t>Table: AT- 3</t>
  </si>
  <si>
    <t>Primary (I-V)</t>
  </si>
  <si>
    <t>Upper Primary (VI-VIII)</t>
  </si>
  <si>
    <t>Primary with Upper Primary (I-VIII)</t>
  </si>
  <si>
    <t>Total no.  of institutions
in the State</t>
  </si>
  <si>
    <t>Total no.  of institutions
Serving MDM in the State</t>
  </si>
  <si>
    <t>Reasons for difference, if any</t>
  </si>
  <si>
    <t>1</t>
  </si>
  <si>
    <t>2</t>
  </si>
  <si>
    <t>3</t>
  </si>
  <si>
    <t>4</t>
  </si>
  <si>
    <t>5</t>
  </si>
  <si>
    <t>6</t>
  </si>
  <si>
    <t>7</t>
  </si>
  <si>
    <t>8</t>
  </si>
  <si>
    <t>Note: The institutions already counted under primary(col. 3) and upper primary(col. 4) should not be counted again in primary with upper primary(col.5)</t>
  </si>
  <si>
    <t xml:space="preserve">Total Institutions </t>
  </si>
  <si>
    <t>No. of Inst. For which Annual data entry completed</t>
  </si>
  <si>
    <t>No. of Inst. For which Monthly data entry completed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</si>
  <si>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</si>
  <si>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</si>
  <si>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</si>
  <si>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</si>
  <si>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</si>
  <si>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</si>
  <si>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</si>
  <si>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</si>
  <si>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</si>
  <si>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                                                                                                                                                                              </t>
  </si>
  <si>
    <t xml:space="preserve">Sl. </t>
  </si>
  <si>
    <t>Designation</t>
  </si>
  <si>
    <t>Working under MDMS</t>
  </si>
  <si>
    <t>State level</t>
  </si>
  <si>
    <t>District Level</t>
  </si>
  <si>
    <t>Block Level</t>
  </si>
  <si>
    <t>9</t>
  </si>
  <si>
    <t>10</t>
  </si>
  <si>
    <t>11</t>
  </si>
  <si>
    <t>Regular Employee</t>
  </si>
  <si>
    <t xml:space="preserve">District </t>
  </si>
  <si>
    <t xml:space="preserve">Action Taken by State Govt. </t>
  </si>
  <si>
    <t>Gender</t>
  </si>
  <si>
    <t>Caste</t>
  </si>
  <si>
    <t>community</t>
  </si>
  <si>
    <t>Serving by disadvantaged section</t>
  </si>
  <si>
    <t>Sitting Arrangement</t>
  </si>
  <si>
    <t xml:space="preserve">Total no. of cent. kitchen </t>
  </si>
  <si>
    <t>Physical details</t>
  </si>
  <si>
    <t>Financial details (Rs. in Lakh)</t>
  </si>
  <si>
    <t>No. of Institutions covered</t>
  </si>
  <si>
    <t>No. of CCH engaged at schools covered by centralised kitchen</t>
  </si>
  <si>
    <t xml:space="preserve">Honorarium paid to cooks working at centralized kitchen </t>
  </si>
  <si>
    <t>Honorarium paid to CCH at schools  covered by centralised kitchen</t>
  </si>
  <si>
    <t>Total honorarium paid  (col 9 + 10)</t>
  </si>
  <si>
    <t xml:space="preserve">Total no. of NGOs covering &gt; 20000 children </t>
  </si>
  <si>
    <t>Name of NGOs</t>
  </si>
  <si>
    <t>Total no. of institutions covered</t>
  </si>
  <si>
    <t>Total no. of children covered</t>
  </si>
  <si>
    <t>Maximum distance covered from Centralised Kitchen</t>
  </si>
  <si>
    <t>Foodgrain (in MT)</t>
  </si>
  <si>
    <t>Cooking cost (Rs in Lakh)</t>
  </si>
  <si>
    <t>Honorarium to CCH (Rs in Lakh)</t>
  </si>
  <si>
    <t>Transportation Assistance (Rs in Lakh)</t>
  </si>
  <si>
    <t>Released</t>
  </si>
  <si>
    <t>Utilization</t>
  </si>
  <si>
    <t>12</t>
  </si>
  <si>
    <t>13</t>
  </si>
  <si>
    <t>14</t>
  </si>
  <si>
    <t>15</t>
  </si>
  <si>
    <t>State(Yes/No) Give details</t>
  </si>
  <si>
    <t>District (Yes/No) Give details</t>
  </si>
  <si>
    <t>Block (Yes/No) Give details</t>
  </si>
  <si>
    <t>Dedicated Nodal Department for MDM</t>
  </si>
  <si>
    <t>Dedicated Nodal official for MDM</t>
  </si>
  <si>
    <t>Mode of receiving complaints</t>
  </si>
  <si>
    <r>
      <rPr>
        <b/>
        <sz val="7"/>
        <color indexed="8"/>
        <rFont val="Calibri"/>
        <family val="2"/>
      </rPr>
      <t xml:space="preserve">  </t>
    </r>
    <r>
      <rPr>
        <b/>
        <sz val="10"/>
        <color indexed="8"/>
        <rFont val="Calibri"/>
        <family val="2"/>
      </rPr>
      <t>Toll free number</t>
    </r>
  </si>
  <si>
    <r>
      <rPr>
        <b/>
        <sz val="7"/>
        <color indexed="8"/>
        <rFont val="Calibri"/>
        <family val="2"/>
      </rPr>
      <t xml:space="preserve">  </t>
    </r>
    <r>
      <rPr>
        <b/>
        <sz val="10"/>
        <color indexed="8"/>
        <rFont val="Calibri"/>
        <family val="2"/>
      </rPr>
      <t>Dedicated landline number</t>
    </r>
  </si>
  <si>
    <r>
      <rPr>
        <b/>
        <sz val="7"/>
        <color indexed="8"/>
        <rFont val="Calibri"/>
        <family val="2"/>
      </rPr>
      <t xml:space="preserve">  </t>
    </r>
    <r>
      <rPr>
        <b/>
        <sz val="10"/>
        <color indexed="8"/>
        <rFont val="Calibri"/>
        <family val="2"/>
      </rPr>
      <t>Call centre</t>
    </r>
  </si>
  <si>
    <r>
      <rPr>
        <b/>
        <sz val="7"/>
        <color indexed="8"/>
        <rFont val="Calibri"/>
        <family val="2"/>
      </rPr>
      <t xml:space="preserve">  </t>
    </r>
    <r>
      <rPr>
        <b/>
        <sz val="10"/>
        <color indexed="8"/>
        <rFont val="Calibri"/>
        <family val="2"/>
      </rPr>
      <t>Emails</t>
    </r>
  </si>
  <si>
    <r>
      <rPr>
        <b/>
        <sz val="7"/>
        <color indexed="8"/>
        <rFont val="Calibri"/>
        <family val="2"/>
      </rPr>
      <t xml:space="preserve">  </t>
    </r>
    <r>
      <rPr>
        <b/>
        <sz val="10"/>
        <color indexed="8"/>
        <rFont val="Calibri"/>
        <family val="2"/>
      </rPr>
      <t>Press news</t>
    </r>
  </si>
  <si>
    <r>
      <rPr>
        <b/>
        <sz val="7"/>
        <color indexed="8"/>
        <rFont val="Calibri"/>
        <family val="2"/>
      </rPr>
      <t xml:space="preserve">  </t>
    </r>
    <r>
      <rPr>
        <b/>
        <sz val="10"/>
        <color indexed="8"/>
        <rFont val="Calibri"/>
        <family val="2"/>
      </rPr>
      <t>Radio/T.V.</t>
    </r>
  </si>
  <si>
    <r>
      <rPr>
        <b/>
        <sz val="7"/>
        <color indexed="8"/>
        <rFont val="Calibri"/>
        <family val="2"/>
      </rPr>
      <t xml:space="preserve">  </t>
    </r>
    <r>
      <rPr>
        <b/>
        <sz val="10"/>
        <color indexed="8"/>
        <rFont val="Calibri"/>
        <family val="2"/>
      </rPr>
      <t>SMS</t>
    </r>
  </si>
  <si>
    <r>
      <rPr>
        <b/>
        <sz val="7"/>
        <color indexed="8"/>
        <rFont val="Calibri"/>
        <family val="2"/>
      </rPr>
      <t xml:space="preserve">  </t>
    </r>
    <r>
      <rPr>
        <b/>
        <sz val="10"/>
        <color indexed="8"/>
        <rFont val="Calibri"/>
        <family val="2"/>
      </rPr>
      <t>Postal system</t>
    </r>
  </si>
  <si>
    <t>Number of Complaints received and status of complaint</t>
  </si>
  <si>
    <t>Number of Complaints</t>
  </si>
  <si>
    <t>Year/Month  of receiving complaints</t>
  </si>
  <si>
    <t>Status of complaints</t>
  </si>
  <si>
    <t>Action taken</t>
  </si>
  <si>
    <t xml:space="preserve">Food Grain related issues </t>
  </si>
  <si>
    <t>Delay in Funds transfer</t>
  </si>
  <si>
    <t xml:space="preserve">Misappropriation of Funds </t>
  </si>
  <si>
    <t>Non payment of Honorarium to cook-cum-helpers</t>
  </si>
  <si>
    <t>Complaints against Centralized Kitchens/NGO/SHG</t>
  </si>
  <si>
    <t>Caste Discrimination</t>
  </si>
  <si>
    <t>Quality and Quantity of MDM</t>
  </si>
  <si>
    <t>Kitchen –cum-store</t>
  </si>
  <si>
    <t>Kitchen devices</t>
  </si>
  <si>
    <t xml:space="preserve">Mode of cooking /Fuel related </t>
  </si>
  <si>
    <t>Hygiene</t>
  </si>
  <si>
    <t>Harassment from Officials</t>
  </si>
  <si>
    <t xml:space="preserve">Non Distribution of medicines to children </t>
  </si>
  <si>
    <t>Corruption</t>
  </si>
  <si>
    <t xml:space="preserve">Inspection related </t>
  </si>
  <si>
    <t>Any untoward incident</t>
  </si>
  <si>
    <t xml:space="preserve">No. of children availed for MDM </t>
  </si>
  <si>
    <t>No. of children availed for MDM</t>
  </si>
  <si>
    <t>2014-15</t>
  </si>
  <si>
    <t>Free of cost</t>
  </si>
  <si>
    <t>Special Training Centers</t>
  </si>
  <si>
    <t>Total            (col 3+ 4+5+6)</t>
  </si>
  <si>
    <t>Total       (col. 8+9+ 10+11)</t>
  </si>
  <si>
    <t>Total       (col. 8+9+10+11)</t>
  </si>
  <si>
    <t>Table: AT-5 A</t>
  </si>
  <si>
    <t>Table: AT-5 C</t>
  </si>
  <si>
    <t>Table: AT-5 B</t>
  </si>
  <si>
    <r>
      <t xml:space="preserve">No. of working days </t>
    </r>
    <r>
      <rPr>
        <b/>
        <sz val="8"/>
        <color indexed="10"/>
        <rFont val="Arial"/>
        <family val="2"/>
      </rPr>
      <t xml:space="preserve">   </t>
    </r>
    <r>
      <rPr>
        <b/>
        <sz val="10"/>
        <color indexed="10"/>
        <rFont val="Arial"/>
        <family val="2"/>
      </rPr>
      <t xml:space="preserve">   </t>
    </r>
    <r>
      <rPr>
        <b/>
        <sz val="10"/>
        <rFont val="Arial"/>
        <family val="2"/>
      </rPr>
      <t xml:space="preserve">          </t>
    </r>
  </si>
  <si>
    <r>
      <t>No. of working days</t>
    </r>
    <r>
      <rPr>
        <b/>
        <sz val="8"/>
        <color indexed="10"/>
        <rFont val="Arial"/>
        <family val="2"/>
      </rPr>
      <t xml:space="preserve"> </t>
    </r>
    <r>
      <rPr>
        <b/>
        <sz val="10"/>
        <color indexed="10"/>
        <rFont val="Arial"/>
        <family val="2"/>
      </rPr>
      <t xml:space="preserve">   </t>
    </r>
    <r>
      <rPr>
        <b/>
        <sz val="10"/>
        <rFont val="Arial"/>
        <family val="2"/>
      </rPr>
      <t xml:space="preserve">          </t>
    </r>
  </si>
  <si>
    <t xml:space="preserve">Closing Balance**                 (col.4+5-6)                         </t>
  </si>
  <si>
    <t xml:space="preserve">Closing Balance**  (col.9+10-11)                         </t>
  </si>
  <si>
    <t>**: includes unspent balance at State, District, Block and school level (including NGOs/Private Agencies).</t>
  </si>
  <si>
    <t>* Including Drought also, if applicable</t>
  </si>
  <si>
    <t xml:space="preserve">Closing Balance**                  (col.4+5-6)                         </t>
  </si>
  <si>
    <t xml:space="preserve">Closing Balance** (col.9+10-11)                         </t>
  </si>
  <si>
    <t>**state share includes funds as well as monetary value of the commodities supplied by the State/UT</t>
  </si>
  <si>
    <t>** state share includes funds as well as monetary value of the commodities supplied by the State/UT</t>
  </si>
  <si>
    <t>** State</t>
  </si>
  <si>
    <t>**State</t>
  </si>
  <si>
    <t xml:space="preserve">**State (col.7+10-13) </t>
  </si>
  <si>
    <t xml:space="preserve">No. of Cook-cum-helpers approved by  PAB-MDM </t>
  </si>
  <si>
    <t>No. of CCH recieving honorarium through Bank Account</t>
  </si>
  <si>
    <t>2006-07</t>
  </si>
  <si>
    <t>2007-08</t>
  </si>
  <si>
    <t>2008-09</t>
  </si>
  <si>
    <t>2009-10</t>
  </si>
  <si>
    <t>2010-11</t>
  </si>
  <si>
    <t>2011-12</t>
  </si>
  <si>
    <t>2012-13</t>
  </si>
  <si>
    <t>Table: AT-11A</t>
  </si>
  <si>
    <t xml:space="preserve">Total no of Cook-cum-helper </t>
  </si>
  <si>
    <t>Name of NGO</t>
  </si>
  <si>
    <t>No. of Kitchens</t>
  </si>
  <si>
    <t>No. of institution covered</t>
  </si>
  <si>
    <t>SMC/VEC / WEC</t>
  </si>
  <si>
    <t>Name of Trust</t>
  </si>
  <si>
    <t>No. of SHG</t>
  </si>
  <si>
    <t>Total no. of Institutions</t>
  </si>
  <si>
    <t>Status</t>
  </si>
  <si>
    <t>No . of schools to be covered</t>
  </si>
  <si>
    <t>No. of IEC Activities</t>
  </si>
  <si>
    <t>Level</t>
  </si>
  <si>
    <t>District/ Block</t>
  </si>
  <si>
    <t>School</t>
  </si>
  <si>
    <t>Tools</t>
  </si>
  <si>
    <t>Audio Video</t>
  </si>
  <si>
    <t>Print</t>
  </si>
  <si>
    <t>Traditional (Nukkad Natak, Folk Songs, Rallies, Others)</t>
  </si>
  <si>
    <t>`</t>
  </si>
  <si>
    <t>No. of schools having hand washing facilities</t>
  </si>
  <si>
    <t>Tap</t>
  </si>
  <si>
    <t>Hand pump</t>
  </si>
  <si>
    <t>Pond/ well/ Stream</t>
  </si>
  <si>
    <t>Teacher</t>
  </si>
  <si>
    <t>Community</t>
  </si>
  <si>
    <t>CCH</t>
  </si>
  <si>
    <t>2. a.</t>
  </si>
  <si>
    <t>Name of food items</t>
  </si>
  <si>
    <t>Pending bills of previous year</t>
  </si>
  <si>
    <t xml:space="preserve">Name of Organization/ Institute for conducting social audit </t>
  </si>
  <si>
    <t>Completed (Yes/ No)</t>
  </si>
  <si>
    <t xml:space="preserve">In Progress (Training/ conduct at school/ public hearing)  </t>
  </si>
  <si>
    <t>Not yet started</t>
  </si>
  <si>
    <t>Action Taken by State Govt. on findings</t>
  </si>
  <si>
    <t>Total Exp.     (in Rs)</t>
  </si>
  <si>
    <t xml:space="preserve">State functionaries </t>
  </si>
  <si>
    <t xml:space="preserve">Source of information </t>
  </si>
  <si>
    <t xml:space="preserve">Media </t>
  </si>
  <si>
    <t>Social Audit Report</t>
  </si>
  <si>
    <t>Number of complaints on discrimination on</t>
  </si>
  <si>
    <t xml:space="preserve">Parent/Children/Community </t>
  </si>
  <si>
    <t>Total (col 6+7) *</t>
  </si>
  <si>
    <t>Nature of Complaints</t>
  </si>
  <si>
    <t>No. of CCH having bank account</t>
  </si>
  <si>
    <t>Quantity</t>
  </si>
  <si>
    <t>Cost (in Rs.)</t>
  </si>
  <si>
    <t>Frequency</t>
  </si>
  <si>
    <t>1. A - Honorarium to Cook cum helpers (per month):</t>
  </si>
  <si>
    <t xml:space="preserve">Special Training Centers : Special Training Centre under SSA, Education Gaurantee Scheme center, Alternative and Innovative Education and NCLP schools </t>
  </si>
  <si>
    <t xml:space="preserve">     of Labour Department. </t>
  </si>
  <si>
    <t xml:space="preserve">              of Labour Department. </t>
  </si>
  <si>
    <t>Table: AT-5 D</t>
  </si>
  <si>
    <t>Reasons for Less payment Col. (7-9)</t>
  </si>
  <si>
    <t>Table: AT-6C</t>
  </si>
  <si>
    <t>Table AT - 8A : UTILIZATION OF CENTRAL ASSISTANCE TOWARDS HONORARIUM TO COOK-CUM-HELPERS (Upper Primary classes VI-VIII)</t>
  </si>
  <si>
    <t>Rate  of Transportation Assistance (Per MT)</t>
  </si>
  <si>
    <t xml:space="preserve">Table: AT-11 : Sanction and Utilisation of Central assistance towards construction of Kitchen-cum-store (Primary &amp; Upper Primary,Classes I-VIII) </t>
  </si>
  <si>
    <t xml:space="preserve">Table: AT-11A : Sanction and Utilisation of Central assistance towards construction of Kitchen-cum-store (Primary &amp; Upper Primary,Classes I-VIII) </t>
  </si>
  <si>
    <t xml:space="preserve">Table: AT-12  : Sanction and Utilisation of Central assistance towards procurement of Kitchen Devices (Primary &amp; Upper Primary,Classes I-VIII) </t>
  </si>
  <si>
    <t>*Coarse Grains</t>
  </si>
  <si>
    <t>PAB Approval for CCH</t>
  </si>
  <si>
    <t>*No. of additional cooks required over and above PAB Approval</t>
  </si>
  <si>
    <t>No. of Primary Institutions</t>
  </si>
  <si>
    <t>No. of SMCs formed</t>
  </si>
  <si>
    <t>No. of Schools monitored by SMCs</t>
  </si>
  <si>
    <t>No. of Upper Primary Institutions</t>
  </si>
  <si>
    <t>Table: AT-18 : Formation of School Management Committee (SMC) at School Level for Monitoring the Scheme</t>
  </si>
  <si>
    <t>Table: AT-19 : Responsibility of Implementation</t>
  </si>
  <si>
    <t>Table: AT-19</t>
  </si>
  <si>
    <t>Weekly Iron &amp; Folic Acid Supplementation (WIFS)</t>
  </si>
  <si>
    <t>No. of CCH engaged at Cent. Kitchen</t>
  </si>
  <si>
    <t>* Total number of cook-cum-helpers can not exceed the norms for engagement of cook-cum-helpers.</t>
  </si>
  <si>
    <t>Multi tap</t>
  </si>
  <si>
    <t>Type of hand washing facilities (number of schools)</t>
  </si>
  <si>
    <t>Plinth Area 1 (20sq Mtr)</t>
  </si>
  <si>
    <t>Plinth Area 2 (24 sq Mtr)</t>
  </si>
  <si>
    <t>Plinth Area 3 (28 sq Mtr)</t>
  </si>
  <si>
    <t>Plinth Area 4 (32 sq Mtr)</t>
  </si>
  <si>
    <t>Total outlay (in Rs)</t>
  </si>
  <si>
    <t>Gen. Col. 3-Col.15</t>
  </si>
  <si>
    <t>SC.  Col. 4-Col.16</t>
  </si>
  <si>
    <t>ST.  Col. 5-Col.17</t>
  </si>
  <si>
    <t>Total Col. 19+Col.20+Col.21</t>
  </si>
  <si>
    <t>(Rs. In  Lakh)</t>
  </si>
  <si>
    <t>Total sanctioned</t>
  </si>
  <si>
    <t>Additional Food Items (per child)</t>
  </si>
  <si>
    <t>Contractual/Part time worker</t>
  </si>
  <si>
    <t>Full meal in lieu of MDM</t>
  </si>
  <si>
    <t>Children benefitted</t>
  </si>
  <si>
    <t>Meals served</t>
  </si>
  <si>
    <t>Name of the items</t>
  </si>
  <si>
    <t>In kind</t>
  </si>
  <si>
    <t>In any other form</t>
  </si>
  <si>
    <t>Additional Food Item</t>
  </si>
  <si>
    <t>Value
(In Rs)</t>
  </si>
  <si>
    <t xml:space="preserve">No. of schools received contribution </t>
  </si>
  <si>
    <t>2016-17</t>
  </si>
  <si>
    <t xml:space="preserve">No. of CCHs engaged  </t>
  </si>
  <si>
    <t xml:space="preserve">No. of CCHs engaged </t>
  </si>
  <si>
    <t xml:space="preserve">Procured (C) </t>
  </si>
  <si>
    <t>Table: AT-12 A</t>
  </si>
  <si>
    <t>Anticipated No. of working days for NCLP schools</t>
  </si>
  <si>
    <t xml:space="preserve">Cooking Cost </t>
  </si>
  <si>
    <t>Mid Day Meal Scheme</t>
  </si>
  <si>
    <t xml:space="preserve">Number of institutions </t>
  </si>
  <si>
    <t xml:space="preserve">Meals not served </t>
  </si>
  <si>
    <t>No. of working days</t>
  </si>
  <si>
    <t xml:space="preserve">Number of children </t>
  </si>
  <si>
    <t>Whether allowance is paid to children</t>
  </si>
  <si>
    <t xml:space="preserve">Foodgrains (Wheat/Rice/Coarse grain) </t>
  </si>
  <si>
    <t xml:space="preserve">Table: AT-12 A : Sanction and Utilisation of Central assistance towards replacement of Kitchen Devices  </t>
  </si>
  <si>
    <t xml:space="preserve">Proposed number of children  </t>
  </si>
  <si>
    <t>Proposed number of children</t>
  </si>
  <si>
    <t>Note : State may indicate their plinth area and size of the kitchen-cum-stores if they have any other plinth area than mentioned in the table.</t>
  </si>
  <si>
    <t xml:space="preserve">No. of schools covered </t>
  </si>
  <si>
    <t xml:space="preserve">No. of children covered </t>
  </si>
  <si>
    <t>Health Check -ups carried out</t>
  </si>
  <si>
    <t>Mode of cooking (No. of Schools)</t>
  </si>
  <si>
    <t xml:space="preserve">LPG </t>
  </si>
  <si>
    <t>Solar cooker</t>
  </si>
  <si>
    <t>Fire wood</t>
  </si>
  <si>
    <t>Tasting of food (number of schools)</t>
  </si>
  <si>
    <t>Parents</t>
  </si>
  <si>
    <t xml:space="preserve">Name of the Accredited / Recognised lab engaged for testing </t>
  </si>
  <si>
    <t xml:space="preserve">Collected </t>
  </si>
  <si>
    <t>Tested</t>
  </si>
  <si>
    <t>Meeting norms</t>
  </si>
  <si>
    <t>Below norms</t>
  </si>
  <si>
    <t xml:space="preserve">Number of samples </t>
  </si>
  <si>
    <t>Result (No. of samples)</t>
  </si>
  <si>
    <t xml:space="preserve">Number of </t>
  </si>
  <si>
    <t>Schools inspected by Govt. officials</t>
  </si>
  <si>
    <t>Meetings of District level committee headed by the senior most Member of Parliament of Loksabha</t>
  </si>
  <si>
    <t>Meetings of District Steering cum Monitoring committee headed by District Megistrate</t>
  </si>
  <si>
    <t>Table: AT-10 A</t>
  </si>
  <si>
    <t>2017-18</t>
  </si>
  <si>
    <t>2015-16</t>
  </si>
  <si>
    <t>Constructed through convergence</t>
  </si>
  <si>
    <t>Procured through convergence</t>
  </si>
  <si>
    <t>Table AT- 13: Details of mode of cooking</t>
  </si>
  <si>
    <t>Table AT-13</t>
  </si>
  <si>
    <t>Table AT -14 : Quality, Safety and Hygiene</t>
  </si>
  <si>
    <t>Table: AT- 14</t>
  </si>
  <si>
    <t>Table AT -14 A : Testing of Food Samples by accredited labs</t>
  </si>
  <si>
    <t>Table: AT- 14 A</t>
  </si>
  <si>
    <t>Table AT -15 : Contribution by community in form of  Tithi Bhojan or any other similar practice</t>
  </si>
  <si>
    <t>Table: AT- 15</t>
  </si>
  <si>
    <t>Table AT -16 : Interuptions in serving of MDM and MDM allowance paid to children</t>
  </si>
  <si>
    <t>Table: AT- 16</t>
  </si>
  <si>
    <t>Table AT 21 :Details of engagement and apportionment of honorarium to cook cum helpers (CCH) between schools and centralized kitchen.</t>
  </si>
  <si>
    <t>Table - AT - 21</t>
  </si>
  <si>
    <t>Table AT -22 :Information on NGOs covering more than 20000 children, if any</t>
  </si>
  <si>
    <t>Table: AT- 22</t>
  </si>
  <si>
    <t>Table-AT- 23</t>
  </si>
  <si>
    <t>Table AT - 24 : Details of discrimination of any kind in MDMS</t>
  </si>
  <si>
    <t>Table - AT - 24</t>
  </si>
  <si>
    <t>Table AT- 25: Details of Grievance Redressal cell</t>
  </si>
  <si>
    <t>Table: AT- 25</t>
  </si>
  <si>
    <t>Table: AT-26</t>
  </si>
  <si>
    <t>Table: AT-26 A</t>
  </si>
  <si>
    <t>Table: AT-27</t>
  </si>
  <si>
    <t>Table: AT-27 A</t>
  </si>
  <si>
    <t>Table: AT-27 B</t>
  </si>
  <si>
    <t>Table: AT-27 C</t>
  </si>
  <si>
    <t>Table: AT-27 D</t>
  </si>
  <si>
    <t>Table: AT-28</t>
  </si>
  <si>
    <t xml:space="preserve">Table: AT-28 A </t>
  </si>
  <si>
    <t>Table: AT-30</t>
  </si>
  <si>
    <t>Table: AT-2A</t>
  </si>
  <si>
    <t>No. of schools having parents roaster</t>
  </si>
  <si>
    <t>No. of schools having tasting register</t>
  </si>
  <si>
    <t xml:space="preserve">Table: AT-20 : Information on Cooking Agencies </t>
  </si>
  <si>
    <t xml:space="preserve">Table: AT-20 </t>
  </si>
  <si>
    <t>No. of Inst. For which daily data transferred to central server</t>
  </si>
  <si>
    <t>No. of Inst. For which daily data transferred at the end of the month</t>
  </si>
  <si>
    <t>Table-AT- 23 A</t>
  </si>
  <si>
    <t>col. 10 x Rs.  3000.00 + VAT/Other taxes</t>
  </si>
  <si>
    <t>col. 11x Rs. 2000.00 + VAT/Other taxes</t>
  </si>
  <si>
    <t>(col.7 x col.8 x Rs. 3.72 for NER States and 3 hilly States), (col.7 x col. 8 x Rs. 4.13 for UTs) and (col. 7 x col. 8 x Rs. 2.48 for other States)</t>
  </si>
  <si>
    <t>col. 6 x Rs.  3000.00 + VAT/Other taxes</t>
  </si>
  <si>
    <t>col. 7 x Rs. 2000.00 + VAT/Other taxes</t>
  </si>
  <si>
    <t>(col.7 x col.8 x Rs. 5.56 for NER States and 3 hilly States), (col.7 x col. 8 x Rs. 6.18 for UTs) and (col. 7 x col. 8 x Rs. 3.71 for other States)</t>
  </si>
  <si>
    <t>(col.3 x col.4 x Rs. 5.56 for NER States and 3 hilly States), (col.7 x col. 8 x Rs. 6.18 for UTs) and (col. 7 x col. 8 x Rs. 3.71 for other States)</t>
  </si>
  <si>
    <t>(col.3 x col.4 x Rs. 3.72 for NER States and 3 hilly States), (col.7 x col. 8 x Rs. 4.13 for UTs) and (col. 7 x col. 8 x Rs. 2.48 for other States)</t>
  </si>
  <si>
    <t>11 = 5+6+9+10</t>
  </si>
  <si>
    <t>Table AT -10 C :Details of IEC Activities</t>
  </si>
  <si>
    <t>Table - AT - 10 C</t>
  </si>
  <si>
    <t>Table: AT 10 D - Manpower dedicated for MDMS</t>
  </si>
  <si>
    <t>Table-AT- 10D</t>
  </si>
  <si>
    <t>Table: AT-31</t>
  </si>
  <si>
    <t>Contents</t>
  </si>
  <si>
    <t>Table No.</t>
  </si>
  <si>
    <t>Particulars</t>
  </si>
  <si>
    <t>AT- 1</t>
  </si>
  <si>
    <t>AT - 2</t>
  </si>
  <si>
    <t>AT - 2 A</t>
  </si>
  <si>
    <t>AT - 3</t>
  </si>
  <si>
    <t>AT- 3 A</t>
  </si>
  <si>
    <t>AT- 3 B</t>
  </si>
  <si>
    <t>AT-3 C</t>
  </si>
  <si>
    <t>AT - 4</t>
  </si>
  <si>
    <t>AT - 4 A</t>
  </si>
  <si>
    <t>Enrolment vis-a-vis availed for MDM  (Upper Primary, Classes VI - VIII)</t>
  </si>
  <si>
    <t>AT - 5</t>
  </si>
  <si>
    <t>AT - 5 A</t>
  </si>
  <si>
    <t>AT - 5 B</t>
  </si>
  <si>
    <t>AT - 5 C</t>
  </si>
  <si>
    <t>AT - 5 D</t>
  </si>
  <si>
    <t>AT - 6</t>
  </si>
  <si>
    <t>AT - 6 A</t>
  </si>
  <si>
    <t>AT - 6 B</t>
  </si>
  <si>
    <t>AT - 6 C</t>
  </si>
  <si>
    <t>AT - 7</t>
  </si>
  <si>
    <t>AT - 7 A</t>
  </si>
  <si>
    <t>AT - 8</t>
  </si>
  <si>
    <t>UTILIZATION OF CENTRAL ASSISTANCE TOWARDS HONORARIUM TO COOK-CUM-HELPERS (Primary classes I-V)</t>
  </si>
  <si>
    <t>AT - 8 A</t>
  </si>
  <si>
    <t>UTILIZATION OF CENTRAL ASSISTANCE TOWARDS HONORARIUM TO COOK-CUM-HELPERS (Upper Primary classes VI-VIII)</t>
  </si>
  <si>
    <t>AT - 9</t>
  </si>
  <si>
    <t>AT - 10</t>
  </si>
  <si>
    <t>AT - 10 A</t>
  </si>
  <si>
    <t>AT - 10 B</t>
  </si>
  <si>
    <t xml:space="preserve">Details of Social Audit </t>
  </si>
  <si>
    <t>AT - 10 C</t>
  </si>
  <si>
    <t>Details of IEC Activities</t>
  </si>
  <si>
    <t>AT - 10 D</t>
  </si>
  <si>
    <t>Manpower dedicated for MDMS</t>
  </si>
  <si>
    <t>AT - 11</t>
  </si>
  <si>
    <t xml:space="preserve">Sanction and Utilisation of Central assistance towards construction of Kitchen-cum-store (Primary &amp; Upper Primary,Classes I-VIII) </t>
  </si>
  <si>
    <t>AT - 11 A</t>
  </si>
  <si>
    <t>AT - 12</t>
  </si>
  <si>
    <t xml:space="preserve">Sanction and Utilisation of Central assistance towards procurement of Kitchen Devices (Primary &amp; Upper Primary,Classes I-VIII) </t>
  </si>
  <si>
    <t>AT - 12 A</t>
  </si>
  <si>
    <t>Sanction and Utilisation of Central assistance towards replacement of Kitchen Devices</t>
  </si>
  <si>
    <t>AT - 13</t>
  </si>
  <si>
    <t>Details of mode of cooking</t>
  </si>
  <si>
    <t>AT - 14</t>
  </si>
  <si>
    <t>Quality, Safety and Hygiene</t>
  </si>
  <si>
    <t>AT - 14 A</t>
  </si>
  <si>
    <t>Testing of Food Samples</t>
  </si>
  <si>
    <t>AT - 15</t>
  </si>
  <si>
    <t>Contribution by community in form of  Tithi Bhojan or any other similar practice</t>
  </si>
  <si>
    <t>AT - 16</t>
  </si>
  <si>
    <t>Interuptions in serving of MDM and MDM allowance paid to children</t>
  </si>
  <si>
    <t>AT - 17</t>
  </si>
  <si>
    <t>AT - 18</t>
  </si>
  <si>
    <t>Formation of School Management Committee (SMC) at School Level for Monitoring the Scheme</t>
  </si>
  <si>
    <t>AT - 19</t>
  </si>
  <si>
    <t>Responsibility of Implementation</t>
  </si>
  <si>
    <t>AT - 20</t>
  </si>
  <si>
    <t xml:space="preserve">Information on Cooking Agencies </t>
  </si>
  <si>
    <t>AT - 21</t>
  </si>
  <si>
    <t>Details of engagement and apportionment of honorarium to cook cum helpers (CCH) between schools and centralized kitchen.</t>
  </si>
  <si>
    <t>AT - 22</t>
  </si>
  <si>
    <t>Information on NGOs covering more than 20000 children, if any</t>
  </si>
  <si>
    <t>AT - 23</t>
  </si>
  <si>
    <t>AT - 23 A</t>
  </si>
  <si>
    <t>AT - 24</t>
  </si>
  <si>
    <t>Details of discrimination of any kind in MDMS</t>
  </si>
  <si>
    <t>AT - 25</t>
  </si>
  <si>
    <t>Details of Grievance Redressal cell</t>
  </si>
  <si>
    <t>AT - 26</t>
  </si>
  <si>
    <t>AT - 26 A</t>
  </si>
  <si>
    <t>AT - 27</t>
  </si>
  <si>
    <t>AT - 27 A</t>
  </si>
  <si>
    <t>AT - 27 B</t>
  </si>
  <si>
    <t>AT - 27 C</t>
  </si>
  <si>
    <t>AT - 27 D</t>
  </si>
  <si>
    <t>AT - 28</t>
  </si>
  <si>
    <t>AT - 28 A</t>
  </si>
  <si>
    <t>AT - 29</t>
  </si>
  <si>
    <t>AT - 30</t>
  </si>
  <si>
    <t>AT - 31</t>
  </si>
  <si>
    <t>Table - AT - 10 B</t>
  </si>
  <si>
    <t xml:space="preserve">State / UT: ODISHA </t>
  </si>
  <si>
    <t>State / UT: ODISHA</t>
  </si>
  <si>
    <t xml:space="preserve">ANGUL </t>
  </si>
  <si>
    <t xml:space="preserve">BALASORE </t>
  </si>
  <si>
    <t xml:space="preserve">BARAGARH </t>
  </si>
  <si>
    <t xml:space="preserve">BHADRAK </t>
  </si>
  <si>
    <t xml:space="preserve">BOLANGIR </t>
  </si>
  <si>
    <t xml:space="preserve">BOUDH </t>
  </si>
  <si>
    <t xml:space="preserve">CUTTACK </t>
  </si>
  <si>
    <t xml:space="preserve">DEOGARH </t>
  </si>
  <si>
    <t xml:space="preserve">DHENKANAL </t>
  </si>
  <si>
    <t xml:space="preserve">GAJAPATI </t>
  </si>
  <si>
    <t xml:space="preserve">GANJAM </t>
  </si>
  <si>
    <t>JAGATSINGHPUR</t>
  </si>
  <si>
    <t xml:space="preserve">JAJPUR </t>
  </si>
  <si>
    <t xml:space="preserve">JHARSUGUDA </t>
  </si>
  <si>
    <t xml:space="preserve">KALAHANDI </t>
  </si>
  <si>
    <t xml:space="preserve">KANDHAMAL </t>
  </si>
  <si>
    <t>KENDRAPARA</t>
  </si>
  <si>
    <t xml:space="preserve">KEONJHAR </t>
  </si>
  <si>
    <t xml:space="preserve">KHURDHA </t>
  </si>
  <si>
    <t xml:space="preserve">KORAPUT </t>
  </si>
  <si>
    <t xml:space="preserve">MALKANGIRI </t>
  </si>
  <si>
    <t xml:space="preserve">MAYURBHANJ </t>
  </si>
  <si>
    <t xml:space="preserve">NAWARANGPUR </t>
  </si>
  <si>
    <t xml:space="preserve">NAYAGARH </t>
  </si>
  <si>
    <t xml:space="preserve">NUAPADA </t>
  </si>
  <si>
    <t xml:space="preserve">PURI </t>
  </si>
  <si>
    <t xml:space="preserve">RAYAGADA </t>
  </si>
  <si>
    <t xml:space="preserve">SAMBALPUR </t>
  </si>
  <si>
    <t xml:space="preserve">SONEPUR </t>
  </si>
  <si>
    <t xml:space="preserve">SUNDERGARH </t>
  </si>
  <si>
    <t>Total:-</t>
  </si>
  <si>
    <t>STATE/UT : ODISHA</t>
  </si>
  <si>
    <t>STATE/UT: ODISHA</t>
  </si>
  <si>
    <t>State/UT: ODISHA</t>
  </si>
  <si>
    <t>State/UT : ODISHA</t>
  </si>
  <si>
    <t xml:space="preserve">                   [Mid-Day Meal Scheme]</t>
  </si>
  <si>
    <t>S.No</t>
  </si>
  <si>
    <t>Secretary of the Nodal Department</t>
  </si>
  <si>
    <t>Seal</t>
  </si>
  <si>
    <t>Vegetables, Salt &amp; Condiments</t>
  </si>
  <si>
    <t>Soya</t>
  </si>
  <si>
    <t>Egg, Fruits</t>
  </si>
  <si>
    <t>Rs.600/-</t>
  </si>
  <si>
    <t>e-transfer</t>
  </si>
  <si>
    <t>Same as Table AT-8</t>
  </si>
  <si>
    <t>Akshaya Patra Foundation</t>
  </si>
  <si>
    <r>
      <t>State /</t>
    </r>
    <r>
      <rPr>
        <b/>
        <sz val="10"/>
        <color rgb="FFFF0000"/>
        <rFont val="Arial"/>
        <family val="2"/>
      </rPr>
      <t xml:space="preserve"> UT:ODISHA </t>
    </r>
  </si>
  <si>
    <r>
      <t>State / UT:</t>
    </r>
    <r>
      <rPr>
        <b/>
        <sz val="10"/>
        <color rgb="FFFF0000"/>
        <rFont val="Arial"/>
        <family val="2"/>
      </rPr>
      <t xml:space="preserve">ODISHA </t>
    </r>
  </si>
  <si>
    <r>
      <t xml:space="preserve">State / UT: </t>
    </r>
    <r>
      <rPr>
        <b/>
        <sz val="10"/>
        <color rgb="FFFF0000"/>
        <rFont val="Trebuchet MS"/>
        <family val="2"/>
      </rPr>
      <t xml:space="preserve">ODISHA </t>
    </r>
  </si>
  <si>
    <r>
      <t xml:space="preserve">State / UT: </t>
    </r>
    <r>
      <rPr>
        <b/>
        <sz val="10"/>
        <color rgb="FFFF0000"/>
        <rFont val="Arial"/>
        <family val="2"/>
      </rPr>
      <t>ODISHA</t>
    </r>
  </si>
  <si>
    <t xml:space="preserve">                                       [Mid-Day Meal Scheme]</t>
  </si>
  <si>
    <r>
      <t>State / UT:</t>
    </r>
    <r>
      <rPr>
        <b/>
        <sz val="10"/>
        <color rgb="FFFF0000"/>
        <rFont val="Trebuchet MS"/>
        <family val="2"/>
      </rPr>
      <t xml:space="preserve"> ODISHA </t>
    </r>
  </si>
  <si>
    <t>1. State Nodal Officer</t>
  </si>
  <si>
    <t>2. Director Elementary</t>
  </si>
  <si>
    <t>3. F.A</t>
  </si>
  <si>
    <t>4. AFA</t>
  </si>
  <si>
    <t>5. Asst. Director</t>
  </si>
  <si>
    <t>6. Clerk</t>
  </si>
  <si>
    <t>7. District Education Officer</t>
  </si>
  <si>
    <t>8. Asst. District Education Officer</t>
  </si>
  <si>
    <t>9. Block Education Officer</t>
  </si>
  <si>
    <t>10. Asst. Block Education Officer</t>
  </si>
  <si>
    <t>1. Consultant</t>
  </si>
  <si>
    <t>2. Programmer</t>
  </si>
  <si>
    <t>3. Accountant</t>
  </si>
  <si>
    <t>4. Stenographer</t>
  </si>
  <si>
    <t>5. DEC</t>
  </si>
  <si>
    <t>6. DEO</t>
  </si>
  <si>
    <t>7. Peon</t>
  </si>
  <si>
    <t>8. Programmer-cum-Accountant</t>
  </si>
  <si>
    <t>9. DEO</t>
  </si>
  <si>
    <t>Yes</t>
  </si>
  <si>
    <t>Yes (MDM Awareness Mela)</t>
  </si>
  <si>
    <r>
      <t xml:space="preserve">State / UT: </t>
    </r>
    <r>
      <rPr>
        <b/>
        <sz val="12"/>
        <color rgb="FFFF0000"/>
        <rFont val="Calibri"/>
        <family val="2"/>
      </rPr>
      <t>ODISHA</t>
    </r>
  </si>
  <si>
    <r>
      <t xml:space="preserve">State/UT : </t>
    </r>
    <r>
      <rPr>
        <b/>
        <sz val="11"/>
        <color rgb="FFFF0000"/>
        <rFont val="Calibri"/>
        <family val="2"/>
      </rPr>
      <t>ODISHA</t>
    </r>
  </si>
  <si>
    <t>Damodar Jew Sevayatan</t>
  </si>
  <si>
    <t>Akshya Patra Foundation</t>
  </si>
  <si>
    <t>MANNA TRUST</t>
  </si>
  <si>
    <t>Manna Trust</t>
  </si>
  <si>
    <t>ODISHA (30 Distrcits)</t>
  </si>
  <si>
    <r>
      <t xml:space="preserve">State/UT: </t>
    </r>
    <r>
      <rPr>
        <b/>
        <u/>
        <sz val="10"/>
        <color rgb="FFFF0000"/>
        <rFont val="Arial"/>
        <family val="2"/>
      </rPr>
      <t>ODISHA</t>
    </r>
  </si>
  <si>
    <t>Details of  Provisions  in the State Budget2017-18</t>
  </si>
  <si>
    <t>Releasing of Funds from State to Directorate / Authority / District / Block / School level for2017-18</t>
  </si>
  <si>
    <t>No. of Institutions in the State vis a vis Institutions serving MDM during2017-18</t>
  </si>
  <si>
    <t>No. of Institutions covered  (Primary, Classes I-V)  during2017-18</t>
  </si>
  <si>
    <t>No. of Institutions covered (Upper Primary with Primary, Classes I-VIII) during2017-18</t>
  </si>
  <si>
    <t>No. of Institutions covered (Upper Primary without Primary, Classes VI-VIII) during2017-18</t>
  </si>
  <si>
    <t>Enrolment vis-à-vis availed for MDM  (Primary,Classes I- V) during2017-18</t>
  </si>
  <si>
    <t>PAB-MDM Approval vs. PERFORMANCE (Primary, Classes I - V) during2017-18</t>
  </si>
  <si>
    <t>PAB-MDM Approval vs. PERFORMANCE (Upper Primary, Classes VI to VIII) during2017-18</t>
  </si>
  <si>
    <t>PAB-MDM Approval vs. PERFORMANCE NCLP Schools during2017-18</t>
  </si>
  <si>
    <t>PAB-MDM Approval vs. PERFORMANCE (Primary, Classes I - V) during2017-18 - Drought</t>
  </si>
  <si>
    <t>PAB-MDM Approval vs. PERFORMANCE (Upper Primary, Classes VI to VIII) during2017-18 - Drought</t>
  </si>
  <si>
    <t>Utilisation of foodgrains  (Primary, Classes I-V) during2017-18</t>
  </si>
  <si>
    <t>Utilisation of foodgrains  (Upper Primary, Classes VI-VIII) during2017-18</t>
  </si>
  <si>
    <t>PAYMENT OF COST OF FOOD GRAINS TO FCI (Primary and Upper Primary Classes I-VIII) during2017-18</t>
  </si>
  <si>
    <t>Utilisation of foodgrains (Coarse Grain) during2017-18</t>
  </si>
  <si>
    <t>Utilisation of Cooking Cost (Primary, Classes I-V) during2017-18</t>
  </si>
  <si>
    <t>Utilisation of Cooking cost (Upper Primary Classes, VI-VIII) for2017-18</t>
  </si>
  <si>
    <t>Utilisation of Central Assitance towards Transportation Assistance (Primary &amp; Upper Primary,Classes I-VIII) during2017-18</t>
  </si>
  <si>
    <t>Utilisation of Central Assistance towards MME  (Primary &amp; Upper Primary,Classes I-VIII) during2017-18</t>
  </si>
  <si>
    <t>Details of Meetings at district level during2017-18</t>
  </si>
  <si>
    <t>Coverage under Rashtriya Bal Swasthya Karykram (School Health Programme) -2017-18</t>
  </si>
  <si>
    <t>Annual and Monthly data entry status in MDM-MIS during2017-18</t>
  </si>
  <si>
    <t>Implementation of Automated Monitoring System  during2017-18</t>
  </si>
  <si>
    <t>GENERAL INFORMATION for 2017-18</t>
  </si>
  <si>
    <t>Information on Kitchen Garden</t>
  </si>
  <si>
    <t>AT - 10 E</t>
  </si>
  <si>
    <t>Number of School Working Days (Primary,Classes I-V) for 2018-19</t>
  </si>
  <si>
    <t>Number of School Working Days (Upper Primary,Classes VI-VIII) for 2018-19</t>
  </si>
  <si>
    <t>Proposal for coverage of children and working days  for 2018-19  (Primary Classes, I-V)</t>
  </si>
  <si>
    <t>Proposal for coverage of children and working days  for 2018-19 (Upper Primary,Classes VI-VIII)</t>
  </si>
  <si>
    <t>Proposal for coverage of children for NCLP Schools during 2018-19</t>
  </si>
  <si>
    <t>Proposal for coverage of children and working days  for Primary (Classes I-V) in Drought affected areas  during 2018-19</t>
  </si>
  <si>
    <t>Proposal for coverage of children and working days  for  Upper Primary (Classes VI-VIII)in Drought affected areas  during 2018-19</t>
  </si>
  <si>
    <t>Requirement of kitchen-cum-stores in the Primary and Upper Primary schools for the year 2018-19</t>
  </si>
  <si>
    <t>Requirement of kitchen cum stores as per Plinth Area Norm in the Primary and Upper Primary schools for the year 2018-19</t>
  </si>
  <si>
    <t>Requirement of Kitchen Devices during 2018-19 in Primary &amp; Upper Primary Schools</t>
  </si>
  <si>
    <t>Requirement of Cook cum Helpers for 2018-19</t>
  </si>
  <si>
    <t>Budget Provision for the Year 2018-19</t>
  </si>
  <si>
    <t>AT - 4 B</t>
  </si>
  <si>
    <t>Information on Aadhaar Enrolment</t>
  </si>
  <si>
    <t>AT - 32</t>
  </si>
  <si>
    <t>AT - 32A</t>
  </si>
  <si>
    <t>PAB-MDM Approval vs. PERFORMANCE (Primary Classes I to V) during 2017-18 - Drought</t>
  </si>
  <si>
    <t>PAB-MDM Approval vs. PERFORMANCE (Primary Classes VI to VIII) during 2017-18 - Drought</t>
  </si>
  <si>
    <t>Table: AT-4B</t>
  </si>
  <si>
    <t>Table: AT-4B:  Information on Aadhar Enrolment</t>
  </si>
  <si>
    <t>Total Enrolment</t>
  </si>
  <si>
    <t>Number of children having Aadhar</t>
  </si>
  <si>
    <t>Number of children applied for Aadhar</t>
  </si>
  <si>
    <t>Number of children without Aadhar</t>
  </si>
  <si>
    <t>Number of Proxy names deleted</t>
  </si>
  <si>
    <t xml:space="preserve">Lifted from OSCSC </t>
  </si>
  <si>
    <t>Lifted from OSCSC</t>
  </si>
  <si>
    <t xml:space="preserve">Bills raised by OSCSC </t>
  </si>
  <si>
    <t xml:space="preserve">Payment to OSCSC </t>
  </si>
  <si>
    <t xml:space="preserve">Cooking Cost Received                        </t>
  </si>
  <si>
    <t>Released by State Govt. if any</t>
  </si>
  <si>
    <t>Table-AT- 10E</t>
  </si>
  <si>
    <t>Table: AT 10 E - Information on Kitchen Gardens</t>
  </si>
  <si>
    <t>Total no. of institutions</t>
  </si>
  <si>
    <t>Total institutions where setting up of kitchen garden is possible</t>
  </si>
  <si>
    <t>No. of institutions already having kitchen gardens</t>
  </si>
  <si>
    <t>No. of institutions where setting up of kitchen garden is in progress</t>
  </si>
  <si>
    <t>No. of institutions where setting up of kitchen garden is proposed during 2018-19</t>
  </si>
  <si>
    <t>Covered through centralized kitchen</t>
  </si>
  <si>
    <t>Foodgrains provided to children (in MT)</t>
  </si>
  <si>
    <t>Amount paid to children (in Rs)</t>
  </si>
  <si>
    <t>Requirement of Pulses (in MTs)</t>
  </si>
  <si>
    <t>Pulse 1 (name)</t>
  </si>
  <si>
    <t>Pulse 2 (name)</t>
  </si>
  <si>
    <t>Pulse 3 (name)</t>
  </si>
  <si>
    <t>Pulse 4 (name)</t>
  </si>
  <si>
    <t>Pulse 5 (name)</t>
  </si>
  <si>
    <t xml:space="preserve">Kitchen-cum-store sanctioned during 2006-07 to 2017-18 </t>
  </si>
  <si>
    <t>Table: AT- 32</t>
  </si>
  <si>
    <t>Foodgrains</t>
  </si>
  <si>
    <t xml:space="preserve">Hon. to cook-cum-helpers </t>
  </si>
  <si>
    <t>Allocation</t>
  </si>
  <si>
    <t>Utilisation</t>
  </si>
  <si>
    <t>Allocation (Centre +State)</t>
  </si>
  <si>
    <t>Utilisation (Centre +State)</t>
  </si>
  <si>
    <t>Table: AT-32A</t>
  </si>
  <si>
    <t xml:space="preserve"> Received                        </t>
  </si>
  <si>
    <t>Expendituer Incurred       (in Rs)</t>
  </si>
  <si>
    <t>Pulse 1 (Arhar)</t>
  </si>
  <si>
    <t>Food Analyst</t>
  </si>
  <si>
    <t>18km</t>
  </si>
  <si>
    <t>MSS</t>
  </si>
  <si>
    <t>45km</t>
  </si>
  <si>
    <t>Bagdanga Paschim Gheri Bishalaxmi Club</t>
  </si>
  <si>
    <t>20km</t>
  </si>
  <si>
    <t>Rs.800/-</t>
  </si>
  <si>
    <t>Rs.1400/-</t>
  </si>
  <si>
    <t>Akshya patra Foundation Charitable Trust</t>
  </si>
  <si>
    <t>People's Forum</t>
  </si>
  <si>
    <t>w.e.f 1st Jan,2018</t>
  </si>
  <si>
    <t>Government have decided to drop the proposal in view of the anticipated heat wave condition during summer vacation</t>
  </si>
  <si>
    <t>Egg</t>
  </si>
  <si>
    <t>4.75 per egg</t>
  </si>
  <si>
    <t>1 no</t>
  </si>
  <si>
    <t>N.B:- Pulses (Arhar dal) provided twice a week i.e. @25gm &amp; 30gm for Primary &amp; Upper Primary respectively, Egg also provided twice a week i.e. Wednesday &amp; Saturday and Soya chunk provided 12gm and 25gm for Primary and Upper Primary respectively on Tuesday and Friday.</t>
  </si>
  <si>
    <t>Addl. Cooking cost</t>
  </si>
  <si>
    <t>0.45 paise</t>
  </si>
  <si>
    <t>0.65 paise</t>
  </si>
  <si>
    <t>N.B:- The enrolment in Col. No.7 is the accurate figure have been taken from SMS Portal of MDMS, Developed by NIC</t>
  </si>
  <si>
    <t>Table: AT- 10 F</t>
  </si>
  <si>
    <t>LPG</t>
  </si>
  <si>
    <t>N.B:- Primary suprlus of foodgrains utilized in Upper Primary classes</t>
  </si>
  <si>
    <t>Jan</t>
  </si>
  <si>
    <t>Feb</t>
  </si>
  <si>
    <t>Mar</t>
  </si>
  <si>
    <t>Direct from SPMU to benf. A/c</t>
  </si>
  <si>
    <t>Source: As reported by SSA,OPEPA</t>
  </si>
  <si>
    <r>
      <t xml:space="preserve">N.B:- Column No. 4 speaks the school workding days of </t>
    </r>
    <r>
      <rPr>
        <b/>
        <i/>
        <u/>
        <sz val="13"/>
        <color theme="0"/>
        <rFont val="Arial"/>
        <family val="2"/>
      </rPr>
      <t>the number of schools</t>
    </r>
    <r>
      <rPr>
        <b/>
        <i/>
        <sz val="13"/>
        <color theme="0"/>
        <rFont val="Arial"/>
        <family val="2"/>
      </rPr>
      <t xml:space="preserve"> which did not serve Mid Day Meal.</t>
    </r>
  </si>
  <si>
    <t>N.B:- There is no release of funds to block level, Direct from District to school level.</t>
  </si>
  <si>
    <t>Annual Work Plan and Budget 2019-20</t>
  </si>
  <si>
    <t>Table AT-10 F: Information on Training of Cook-cum-Helpers</t>
  </si>
  <si>
    <t>During 01.04.18 to 31.03.2019</t>
  </si>
  <si>
    <t>Total no.  of Cook-cum-Helpers engaged</t>
  </si>
  <si>
    <t xml:space="preserve">Total no. of Cook-cum-Helpers trained during the year </t>
  </si>
  <si>
    <t>No. of Master Trainers</t>
  </si>
  <si>
    <t>Duration of training</t>
  </si>
  <si>
    <t xml:space="preserve">Modules used in the training </t>
  </si>
  <si>
    <t>Name of Training Agency</t>
  </si>
  <si>
    <t>Table: AT-29A</t>
  </si>
  <si>
    <t>Table: AT-29 A : Replacement of Kitchen Devices during 2019-20 in Primary &amp; Upper Primary Schools</t>
  </si>
  <si>
    <t xml:space="preserve">Enrolment range 01-50 </t>
  </si>
  <si>
    <t xml:space="preserve">Enrolment range 51-150 </t>
  </si>
  <si>
    <t xml:space="preserve">Enrolment range 151-250 </t>
  </si>
  <si>
    <t xml:space="preserve">Enrolment range 251 &amp; Above </t>
  </si>
  <si>
    <t>No. of schools</t>
  </si>
  <si>
    <t>requirement of funds (Rs in lakh)</t>
  </si>
  <si>
    <t>Central share</t>
  </si>
  <si>
    <t>Proposals for 2019-20</t>
  </si>
  <si>
    <t>Table: AT-28 B</t>
  </si>
  <si>
    <t>Table: AT-28 B: Repair of kitchen cum stores constructed ten years ago</t>
  </si>
  <si>
    <t>No. of Kitchens constructed prior to FY 2008-09</t>
  </si>
  <si>
    <t>No. of Kitchens constructed prior to 2008-09 and require repairs</t>
  </si>
  <si>
    <t>Requirement of funds (Rs in lakh)</t>
  </si>
  <si>
    <t>Centre share</t>
  </si>
  <si>
    <t>State share</t>
  </si>
  <si>
    <t>2019-20</t>
  </si>
  <si>
    <t>Performance during 2018-19</t>
  </si>
  <si>
    <t>Table: AT-1: GENERAL INFORMATION for 2018-19</t>
  </si>
  <si>
    <t>Table: AT-2 :  Details of  Provisions  in the State Budget 2018-19</t>
  </si>
  <si>
    <t>Table: AT-2(A) : Releasing of Funds from State to Directorate / Authority / District / Block / School level for 2018-19</t>
  </si>
  <si>
    <t>Table AT-3: No. of Institutions in the State vis a vis Institutions serving MDM during 2018-19</t>
  </si>
  <si>
    <t>Budget Released till 31.03.2019</t>
  </si>
  <si>
    <t>(For the Period 01.04.18 to 31.03.19)</t>
  </si>
  <si>
    <t>Table: AT-3A: No. of Institutions covered  (Primary, Classes I-V)  during 2018-19</t>
  </si>
  <si>
    <t>Table: AT-3B: No. of Institutions covered (Upper Primary with Primary, Classes I-VIII) during 2018-19</t>
  </si>
  <si>
    <t>Table: AT-3C: No. of Institutions covered (Upper Primary without Primary, Classes VI-VIII) during 2018-19</t>
  </si>
  <si>
    <t>Table: AT-4: Enrolment vis-à-vis availed for MDM  (Primary,Classes I- V) during 2018-19</t>
  </si>
  <si>
    <t>Enrolment (As on 30.09.2018)</t>
  </si>
  <si>
    <t>TotalEnrolment (As on 30.09.2018)</t>
  </si>
  <si>
    <t>Table: AT-4A: Enrolment vis-a-vis availed for MDM  (Upper Primary, Classes VI - VIII) 2018-19</t>
  </si>
  <si>
    <t>During 01.04.18 to 31.03.19</t>
  </si>
  <si>
    <t>Table: AT-5:  PAB-MDM Approval vs. PERFORMANCE (Primary, Classes I - V) during 2018-19</t>
  </si>
  <si>
    <t>MDM-PAB Approval for 2018-19</t>
  </si>
  <si>
    <t>Table: AT-5 A:  PAB-MDM Approval vs. PERFORMANCE (Upper Primary, Classes VI to VIII) during 2018-19</t>
  </si>
  <si>
    <r>
      <t xml:space="preserve">No. of working days </t>
    </r>
    <r>
      <rPr>
        <b/>
        <sz val="8"/>
        <rFont val="Arial"/>
        <family val="2"/>
      </rPr>
      <t xml:space="preserve">(During 01.04.18 to 31.03.19)     </t>
    </r>
    <r>
      <rPr>
        <b/>
        <sz val="10"/>
        <rFont val="Arial"/>
        <family val="2"/>
      </rPr>
      <t xml:space="preserve">             </t>
    </r>
  </si>
  <si>
    <t xml:space="preserve">No. of working days (During 01.04.18 to 31.03.19)                  </t>
  </si>
  <si>
    <t>Table: AT-5 B:  PAB-MDM Approval vs. PERFORMANCE - STC (NCLP Schools) during 2018-19</t>
  </si>
  <si>
    <t>Table: AT-5 C:  PAB-MDM Approval vs. PERFORMANCE (Primary, Classes I - V) during 2018-19 - Drought</t>
  </si>
  <si>
    <t>Table: AT-5 D:  PAB-MDM Approval vs. PERFORMANCE (Upper Primary, Classes VI to VIII) during 2018-19 - Drought</t>
  </si>
  <si>
    <t>Table: AT-6: Utilisation of foodgrains*  (Primary, Classes I-V) during 2018-19</t>
  </si>
  <si>
    <t>(For the Period 01.4.18 to 31.03.19)</t>
  </si>
  <si>
    <t>Gross Allocation for the  FY 2018-19</t>
  </si>
  <si>
    <t xml:space="preserve">Opening Balance as on 01.4.18 </t>
  </si>
  <si>
    <t>Table: AT-6A: Utilisation of foodgrains*  (Upper Primary, Classes VI-VIII) during 2018-19</t>
  </si>
  <si>
    <t>Opening Balance as on 01.04.18</t>
  </si>
  <si>
    <t>Table: AT-6B: PAYMENT OF COST OF FOOD GRAINS TO OSCSC (Primary and Upper Primary Classes I-VIII) during 2018-19</t>
  </si>
  <si>
    <t>(For the Period 01.4.18 to 31.03.19</t>
  </si>
  <si>
    <t>Allocation for cost of foodgrains for 2018-19</t>
  </si>
  <si>
    <t>Table: AT-6C: Utilisation of foodgrains (Coarse Grain) during 2018-19</t>
  </si>
  <si>
    <t>Table: AT-7: Utilisation of Cooking Cost* (Primary, Classes I-V) during 2018-19</t>
  </si>
  <si>
    <t>Total Unspent Balance as on 31.03.2019</t>
  </si>
  <si>
    <t xml:space="preserve">Allocation for 2018-19                                    </t>
  </si>
  <si>
    <t xml:space="preserve">Opening Balance as on 01.04.2018                                        </t>
  </si>
  <si>
    <t>Table: AT-7A: Utilisation of Cooking cost* (Upper Primary Classes, VI-VIII) for 2018-19</t>
  </si>
  <si>
    <t xml:space="preserve">Allocation for 2018-19   </t>
  </si>
  <si>
    <t>Opening Balance as on 01.04.2018</t>
  </si>
  <si>
    <t xml:space="preserve">Total Unspent Balance as on 31.03.2019                                                  </t>
  </si>
  <si>
    <t>Allocation for FY 2018-19</t>
  </si>
  <si>
    <t>Unspent Balance as on 31.03.2019</t>
  </si>
  <si>
    <t>Unspent Balance as on 31.03.19</t>
  </si>
  <si>
    <t>Table: AT-9 : Utilisation of Central Assitance towards Transportation Assistance (Primary &amp; Upper Primary,Classes I-VIII) during 2018-19</t>
  </si>
  <si>
    <r>
      <t xml:space="preserve">Unspent Balance as on 31.03.19  [Col. 4+ Col.5 + Col.6 -Col.8] </t>
    </r>
    <r>
      <rPr>
        <sz val="10"/>
        <rFont val="Arial"/>
        <family val="2"/>
      </rPr>
      <t xml:space="preserve"> </t>
    </r>
  </si>
  <si>
    <t>Opening balance as on 01.04.18</t>
  </si>
  <si>
    <t>Table: AT-10 :  Utilisation of Central Assistance towards MME  (Primary &amp; Upper Primary,Classes I-VIII) during 2018-19</t>
  </si>
  <si>
    <t>Allocation for  2018-19</t>
  </si>
  <si>
    <t>Unspent balance as on 31.03.19               [Col: (4+5)-7]</t>
  </si>
  <si>
    <t>Table: AT-10 A : Details of Meetings at district level during 2018-19</t>
  </si>
  <si>
    <t>Table AT - 10 B : Details of Social Audit during 2018-19</t>
  </si>
  <si>
    <t>(As on 31st March, 2019)</t>
  </si>
  <si>
    <t>*Total sanctioned during 2006-07  to 2018-19</t>
  </si>
  <si>
    <t>*Total sanction during 2006-07 to 2018-19</t>
  </si>
  <si>
    <t>*Total Sanction during 2012-13 to 2018-19</t>
  </si>
  <si>
    <t>Table: AT-17 : Coverage under Rashtriya Bal Swasthya Karykram (School Health Programme) - 2018-19</t>
  </si>
  <si>
    <t>Annual Work Plan &amp; Budget 2019-20</t>
  </si>
  <si>
    <t>Table AT - 23 Annual and Monthly data entry status in MDM-MIS during 2018-19</t>
  </si>
  <si>
    <t>Table AT - 23 A- Implementation of Automated Monitoring System  during 2018-19</t>
  </si>
  <si>
    <t>Table: AT-27 A: Proposal for coverage of children and working days  for 2019-20  (Upper Primary,Classes VI-VIII)</t>
  </si>
  <si>
    <t>Table: AT-27: Proposal for coverage of children and working days  for 2019-20 (Primary Classes, I-V)</t>
  </si>
  <si>
    <t>Table: AT-26A : Number of School Working Days (Upper Primary,Classes VI-VIII) for 2019-20</t>
  </si>
  <si>
    <t>Table: AT-26 : Number of School Working Days (Primary,Classes I-V) for 2019-20</t>
  </si>
  <si>
    <t>Table: AT-27B: Proposal for coverage of children for NCLP Schools during 2019-20</t>
  </si>
  <si>
    <t>Table: AT-27C: Proposal for coverage of children and working days  for Primary (Classes I-V) in Drought affected areas  during 2019-20</t>
  </si>
  <si>
    <t>Table: AT-27 D: Proposal for coverage of children and working days  for  Upper Primary (Classes VI-VIII)in Drought affected areas  during 2019-20</t>
  </si>
  <si>
    <t>Table: AT-28: Requirement of kitchen-cum-stores in the Primary and Upper Primary schools for the year 2019-20</t>
  </si>
  <si>
    <t>Table: AT-28 A: Requirement of kitchen cum stores as per Plinth Area Norm in the Primary and Upper Primary schools for the year 2019-20</t>
  </si>
  <si>
    <t>Table: AT 30 :    Requirement of Cook cum Helpers for 2019-20</t>
  </si>
  <si>
    <t>Engaged in 2018-19</t>
  </si>
  <si>
    <t>Table: AT-31 : Budget Provision for the Year 2019-20</t>
  </si>
  <si>
    <t>Table: AT-32:  PAB-MDM Approval vs. PERFORMANCE (Primary Classes I to V) during 2018-19 - Drought</t>
  </si>
  <si>
    <t>Table: AT-32 A:  PAB-MDM Approval vs. PERFORMANCE (Upper Primary, Classes VI to VIII) during 2018-19 - Drought</t>
  </si>
  <si>
    <t>2018-19</t>
  </si>
  <si>
    <t xml:space="preserve">2nd Instalment </t>
  </si>
  <si>
    <t>25.04.2018</t>
  </si>
  <si>
    <t xml:space="preserve">Balance of 1st Instalment </t>
  </si>
  <si>
    <t>21.08.2018</t>
  </si>
  <si>
    <t>17.12.2018</t>
  </si>
  <si>
    <t>04.07.2018</t>
  </si>
  <si>
    <t>15.10.2018</t>
  </si>
  <si>
    <t>22.01.2019</t>
  </si>
  <si>
    <t>01.04.2018 to 31.03.2019</t>
  </si>
  <si>
    <t>Table: AT-29 : Requirement of Kitchen Devices (new) during 2019-20 in Primary &amp; Upper Primary Schools</t>
  </si>
  <si>
    <t>N.B:- Source: MIS Data</t>
  </si>
  <si>
    <t xml:space="preserve">N.B:- O.B as on 01.04.2018 @ Rs. 1533.69 lakh on Central share and Rs. 1079.80 lakh on State share are available at SPMU due to non-engagement of 100% CCH as per norm and which is released to districts and shown in Col. 11 in the received column. </t>
  </si>
  <si>
    <t>Rs.6,12,550/-</t>
  </si>
  <si>
    <t>N.B:-  There will be no tranining of Cook-cum-helpers  held during the financial 2018-19</t>
  </si>
  <si>
    <t>April,19</t>
  </si>
  <si>
    <t>May,19</t>
  </si>
  <si>
    <t>June,19</t>
  </si>
  <si>
    <t>July,19</t>
  </si>
  <si>
    <t>August,19</t>
  </si>
  <si>
    <t>September,19</t>
  </si>
  <si>
    <t>October,19</t>
  </si>
  <si>
    <t>November,19</t>
  </si>
  <si>
    <t>December,19</t>
  </si>
  <si>
    <t>January,20</t>
  </si>
  <si>
    <t>February,20</t>
  </si>
  <si>
    <t>March,20</t>
  </si>
  <si>
    <t>N.B:- The above new opened school is Odisha Adarsha Vidyalaya (OAV)</t>
  </si>
  <si>
    <t>Requirement of funds for Transportation Assistance</t>
  </si>
  <si>
    <t>PDS rate (Rs per Quintal)</t>
  </si>
  <si>
    <t>Total Funds required (Rs in lakh)</t>
  </si>
  <si>
    <t>Repair of kitchen-cum-stores</t>
  </si>
  <si>
    <t>Flexi fund @ 5% for new interventions</t>
  </si>
  <si>
    <t>07.07.2018</t>
  </si>
  <si>
    <t>42km</t>
  </si>
  <si>
    <t>40km</t>
  </si>
  <si>
    <t xml:space="preserve">41km </t>
  </si>
  <si>
    <t>25.10.2018</t>
  </si>
  <si>
    <t>27.01.2019</t>
  </si>
  <si>
    <t>SPREAD (CAN)</t>
  </si>
  <si>
    <t>The findings circulated for action</t>
  </si>
  <si>
    <t>N.B.:- 28390  CCH to be engaged in future, so for the next  financial year 2019-20, 145522 CCH may kindly be approved</t>
  </si>
  <si>
    <t>N.B:- Due to the following reasons the coverage of children is less during this year.</t>
  </si>
  <si>
    <t>3. Because of cyclonic storm Titli in the year 2018-19 there were massive damage in school buildings &amp; kitchen sheds and the schools were closed some months in the district of Gajapati &amp; Ganjam and 3 days in all over the State.</t>
  </si>
  <si>
    <t>1. In the year 2018-19 the teachers from High Schools &amp; Elementary Schools  were on agitation and closed the school for more than one month.</t>
  </si>
  <si>
    <t>2. In Summer the schools were closed for more than the vacation period because of Heat wave.</t>
  </si>
  <si>
    <t xml:space="preserve">N.B:- It has been done in 7 cases. But food samples are collected randomly in every district and after testing State Food Commission found 7 samples unsafe, so in these 7 cases action has been taken.  </t>
  </si>
</sst>
</file>

<file path=xl/styles.xml><?xml version="1.0" encoding="utf-8"?>
<styleSheet xmlns="http://schemas.openxmlformats.org/spreadsheetml/2006/main">
  <numFmts count="2">
    <numFmt numFmtId="164" formatCode="_ * #,##0.00_ ;_ * \-#,##0.00_ ;_ * &quot;-&quot;??_ ;_ @_ "/>
    <numFmt numFmtId="165" formatCode="0.000"/>
  </numFmts>
  <fonts count="1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i/>
      <u/>
      <sz val="12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i/>
      <u/>
      <sz val="10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i/>
      <sz val="10"/>
      <name val="Arial"/>
      <family val="2"/>
    </font>
    <font>
      <b/>
      <sz val="11"/>
      <color indexed="8"/>
      <name val="Calibri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1"/>
      <color indexed="8"/>
      <name val="Calibri"/>
      <family val="2"/>
    </font>
    <font>
      <b/>
      <i/>
      <sz val="11"/>
      <name val="Arial"/>
      <family val="2"/>
    </font>
    <font>
      <i/>
      <sz val="11"/>
      <name val="Arial"/>
      <family val="2"/>
    </font>
    <font>
      <b/>
      <i/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0"/>
      <color indexed="8"/>
      <name val="Calibri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sz val="10"/>
      <name val="Trebuchet MS"/>
      <family val="2"/>
    </font>
    <font>
      <b/>
      <sz val="10"/>
      <name val="Trebuchet MS"/>
      <family val="2"/>
    </font>
    <font>
      <b/>
      <i/>
      <sz val="10"/>
      <name val="Trebuchet MS"/>
      <family val="2"/>
    </font>
    <font>
      <b/>
      <sz val="7"/>
      <color indexed="8"/>
      <name val="Calibri"/>
      <family val="2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b/>
      <i/>
      <sz val="12"/>
      <name val="Trebuchet MS"/>
      <family val="2"/>
    </font>
    <font>
      <b/>
      <sz val="8"/>
      <name val="Arial"/>
      <family val="2"/>
    </font>
    <font>
      <sz val="36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mbria"/>
      <family val="1"/>
      <scheme val="major"/>
    </font>
    <font>
      <b/>
      <i/>
      <sz val="10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mbria"/>
      <family val="1"/>
      <scheme val="major"/>
    </font>
    <font>
      <sz val="1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30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16"/>
      <color rgb="FFFF0000"/>
      <name val="Arial"/>
      <family val="2"/>
    </font>
    <font>
      <b/>
      <u/>
      <sz val="12"/>
      <color rgb="FF0066FF"/>
      <name val="Arial"/>
      <family val="2"/>
    </font>
    <font>
      <b/>
      <sz val="12"/>
      <color rgb="FF0066FF"/>
      <name val="Arial"/>
      <family val="2"/>
    </font>
    <font>
      <b/>
      <sz val="12"/>
      <color rgb="FFFF0000"/>
      <name val="Arial"/>
      <family val="2"/>
    </font>
    <font>
      <b/>
      <u/>
      <sz val="11"/>
      <color rgb="FF0066FF"/>
      <name val="Arial"/>
      <family val="2"/>
    </font>
    <font>
      <b/>
      <sz val="12"/>
      <color rgb="FF0066FF"/>
      <name val="Trebuchet MS"/>
      <family val="2"/>
    </font>
    <font>
      <b/>
      <sz val="16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4"/>
      <color rgb="FFFF0000"/>
      <name val="Arial"/>
      <family val="2"/>
    </font>
    <font>
      <b/>
      <u/>
      <sz val="10"/>
      <color rgb="FF0066FF"/>
      <name val="Arial"/>
      <family val="2"/>
    </font>
    <font>
      <b/>
      <sz val="11"/>
      <color rgb="FFFF0000"/>
      <name val="Calibri"/>
      <family val="2"/>
    </font>
    <font>
      <b/>
      <sz val="12"/>
      <color indexed="8"/>
      <name val="Calibri"/>
      <family val="2"/>
    </font>
    <font>
      <b/>
      <sz val="12"/>
      <color rgb="FFFF0000"/>
      <name val="Calibri"/>
      <family val="2"/>
    </font>
    <font>
      <b/>
      <u/>
      <sz val="14"/>
      <color rgb="FF0066FF"/>
      <name val="Arial"/>
      <family val="2"/>
    </font>
    <font>
      <sz val="10"/>
      <color theme="1"/>
      <name val="Calibri"/>
      <family val="2"/>
      <scheme val="minor"/>
    </font>
    <font>
      <sz val="10"/>
      <color rgb="FF002060"/>
      <name val="Arial"/>
      <family val="2"/>
    </font>
    <font>
      <b/>
      <i/>
      <sz val="13"/>
      <color rgb="FF002060"/>
      <name val="Arial"/>
      <family val="2"/>
    </font>
    <font>
      <b/>
      <u/>
      <sz val="10"/>
      <color rgb="FFFF0000"/>
      <name val="Arial"/>
      <family val="2"/>
    </font>
    <font>
      <sz val="12"/>
      <color rgb="FF0066FF"/>
      <name val="Arial"/>
      <family val="2"/>
    </font>
    <font>
      <b/>
      <sz val="14"/>
      <color rgb="FF0066FF"/>
      <name val="Calibri"/>
      <family val="2"/>
      <scheme val="minor"/>
    </font>
    <font>
      <b/>
      <sz val="10"/>
      <color rgb="FF0066FF"/>
      <name val="Trebuchet MS"/>
      <family val="2"/>
    </font>
    <font>
      <b/>
      <sz val="11"/>
      <color rgb="FF0066FF"/>
      <name val="Arial"/>
      <family val="2"/>
    </font>
    <font>
      <b/>
      <sz val="16"/>
      <color rgb="FF0066FF"/>
      <name val="Calibri"/>
      <family val="2"/>
      <scheme val="minor"/>
    </font>
    <font>
      <b/>
      <sz val="13"/>
      <color rgb="FFFF0000"/>
      <name val="Arial"/>
      <family val="2"/>
    </font>
    <font>
      <b/>
      <u/>
      <sz val="10"/>
      <color theme="0"/>
      <name val="Arial"/>
      <family val="2"/>
    </font>
    <font>
      <sz val="9"/>
      <name val="Arial"/>
      <family val="2"/>
    </font>
    <font>
      <b/>
      <i/>
      <sz val="10"/>
      <color theme="0"/>
      <name val="Arial"/>
      <family val="2"/>
    </font>
    <font>
      <sz val="9"/>
      <color theme="1"/>
      <name val="Arial"/>
      <family val="2"/>
    </font>
    <font>
      <sz val="10"/>
      <color theme="1"/>
      <name val="Trebuchet MS"/>
      <family val="2"/>
    </font>
    <font>
      <b/>
      <i/>
      <sz val="12"/>
      <name val="Arial"/>
      <family val="2"/>
    </font>
    <font>
      <b/>
      <i/>
      <u/>
      <sz val="11"/>
      <name val="Arial"/>
      <family val="2"/>
    </font>
    <font>
      <sz val="8"/>
      <name val="Trebuchet MS"/>
      <family val="2"/>
    </font>
    <font>
      <b/>
      <i/>
      <sz val="13"/>
      <color theme="0"/>
      <name val="Arial"/>
      <family val="2"/>
    </font>
    <font>
      <b/>
      <i/>
      <u/>
      <sz val="13"/>
      <color theme="0"/>
      <name val="Arial"/>
      <family val="2"/>
    </font>
    <font>
      <b/>
      <i/>
      <sz val="11"/>
      <color theme="0"/>
      <name val="Arial"/>
      <family val="2"/>
    </font>
    <font>
      <sz val="36"/>
      <name val="Arial Black"/>
      <family val="2"/>
    </font>
    <font>
      <b/>
      <sz val="10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0" fontId="48" fillId="0" borderId="0"/>
    <xf numFmtId="0" fontId="15" fillId="0" borderId="0"/>
    <xf numFmtId="0" fontId="15" fillId="0" borderId="0"/>
    <xf numFmtId="0" fontId="15" fillId="0" borderId="0"/>
    <xf numFmtId="164" fontId="63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</cellStyleXfs>
  <cellXfs count="1348">
    <xf numFmtId="0" fontId="0" fillId="0" borderId="0" xfId="0"/>
    <xf numFmtId="0" fontId="10" fillId="0" borderId="0" xfId="0" applyFont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0" xfId="0" applyFill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0" fillId="0" borderId="0" xfId="0" applyBorder="1"/>
    <xf numFmtId="0" fontId="14" fillId="0" borderId="0" xfId="0" applyFont="1"/>
    <xf numFmtId="0" fontId="10" fillId="0" borderId="0" xfId="0" applyFont="1"/>
    <xf numFmtId="0" fontId="15" fillId="0" borderId="0" xfId="0" applyFont="1"/>
    <xf numFmtId="0" fontId="10" fillId="0" borderId="0" xfId="0" applyFont="1" applyBorder="1" applyAlignment="1">
      <alignment horizontal="right"/>
    </xf>
    <xf numFmtId="0" fontId="15" fillId="0" borderId="2" xfId="0" applyFont="1" applyBorder="1" applyAlignment="1">
      <alignment horizontal="center"/>
    </xf>
    <xf numFmtId="0" fontId="15" fillId="0" borderId="2" xfId="0" applyFont="1" applyBorder="1"/>
    <xf numFmtId="0" fontId="15" fillId="0" borderId="0" xfId="0" applyFont="1" applyFill="1" applyBorder="1" applyAlignment="1">
      <alignment horizontal="left"/>
    </xf>
    <xf numFmtId="0" fontId="15" fillId="0" borderId="0" xfId="0" applyFont="1" applyBorder="1"/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0" fontId="15" fillId="0" borderId="6" xfId="0" applyFont="1" applyBorder="1"/>
    <xf numFmtId="0" fontId="10" fillId="0" borderId="2" xfId="0" applyFont="1" applyBorder="1"/>
    <xf numFmtId="0" fontId="10" fillId="0" borderId="0" xfId="0" applyFont="1" applyBorder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15" fillId="0" borderId="0" xfId="0" applyFont="1" applyBorder="1" applyAlignment="1">
      <alignment vertical="top"/>
    </xf>
    <xf numFmtId="0" fontId="10" fillId="0" borderId="0" xfId="0" applyFont="1" applyAlignment="1"/>
    <xf numFmtId="0" fontId="15" fillId="0" borderId="0" xfId="0" applyFont="1" applyAlignment="1">
      <alignment vertical="top" wrapText="1"/>
    </xf>
    <xf numFmtId="0" fontId="15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15" fillId="0" borderId="0" xfId="0" applyFont="1" applyBorder="1" applyAlignment="1">
      <alignment horizontal="left" wrapText="1"/>
    </xf>
    <xf numFmtId="0" fontId="11" fillId="0" borderId="0" xfId="0" applyFont="1" applyAlignment="1"/>
    <xf numFmtId="0" fontId="19" fillId="0" borderId="0" xfId="0" applyFont="1" applyAlignment="1"/>
    <xf numFmtId="0" fontId="20" fillId="0" borderId="0" xfId="0" applyFont="1" applyAlignment="1"/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0" fontId="21" fillId="0" borderId="0" xfId="0" applyFont="1"/>
    <xf numFmtId="0" fontId="21" fillId="0" borderId="2" xfId="0" applyFont="1" applyBorder="1"/>
    <xf numFmtId="0" fontId="21" fillId="0" borderId="2" xfId="0" applyFont="1" applyBorder="1" applyAlignment="1">
      <alignment horizontal="center"/>
    </xf>
    <xf numFmtId="0" fontId="23" fillId="0" borderId="0" xfId="0" applyFont="1"/>
    <xf numFmtId="0" fontId="21" fillId="0" borderId="0" xfId="0" applyFont="1" applyBorder="1"/>
    <xf numFmtId="0" fontId="21" fillId="0" borderId="0" xfId="0" applyFont="1" applyAlignment="1">
      <alignment horizontal="center" vertical="top" wrapText="1"/>
    </xf>
    <xf numFmtId="0" fontId="21" fillId="0" borderId="0" xfId="0" applyFont="1" applyAlignment="1">
      <alignment vertical="top" wrapText="1"/>
    </xf>
    <xf numFmtId="0" fontId="21" fillId="0" borderId="2" xfId="0" applyFont="1" applyBorder="1" applyAlignment="1">
      <alignment horizontal="center" vertical="top" wrapText="1"/>
    </xf>
    <xf numFmtId="0" fontId="21" fillId="0" borderId="2" xfId="0" applyFont="1" applyBorder="1" applyAlignment="1">
      <alignment vertical="top" wrapText="1"/>
    </xf>
    <xf numFmtId="0" fontId="21" fillId="0" borderId="0" xfId="0" applyFont="1" applyBorder="1" applyAlignment="1">
      <alignment vertical="top" wrapText="1"/>
    </xf>
    <xf numFmtId="0" fontId="23" fillId="0" borderId="0" xfId="0" applyFont="1" applyFill="1" applyBorder="1" applyAlignment="1">
      <alignment vertical="top" wrapText="1"/>
    </xf>
    <xf numFmtId="0" fontId="21" fillId="0" borderId="0" xfId="0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18" fillId="0" borderId="0" xfId="0" applyFont="1"/>
    <xf numFmtId="0" fontId="10" fillId="0" borderId="2" xfId="0" applyFont="1" applyBorder="1" applyAlignment="1">
      <alignment horizontal="center" vertical="top"/>
    </xf>
    <xf numFmtId="0" fontId="25" fillId="0" borderId="0" xfId="0" applyFont="1"/>
    <xf numFmtId="0" fontId="25" fillId="0" borderId="2" xfId="0" quotePrefix="1" applyFont="1" applyBorder="1" applyAlignment="1">
      <alignment horizontal="center" vertical="top" wrapText="1"/>
    </xf>
    <xf numFmtId="0" fontId="15" fillId="0" borderId="0" xfId="0" quotePrefix="1" applyFont="1" applyBorder="1" applyAlignment="1">
      <alignment horizontal="center"/>
    </xf>
    <xf numFmtId="0" fontId="27" fillId="0" borderId="0" xfId="1" applyFont="1"/>
    <xf numFmtId="0" fontId="48" fillId="0" borderId="0" xfId="1"/>
    <xf numFmtId="0" fontId="48" fillId="0" borderId="0" xfId="1" applyAlignment="1">
      <alignment horizontal="left"/>
    </xf>
    <xf numFmtId="0" fontId="29" fillId="0" borderId="0" xfId="1" applyFont="1" applyAlignment="1">
      <alignment horizontal="left"/>
    </xf>
    <xf numFmtId="0" fontId="48" fillId="0" borderId="7" xfId="1" applyBorder="1" applyAlignment="1">
      <alignment horizontal="center"/>
    </xf>
    <xf numFmtId="0" fontId="26" fillId="0" borderId="0" xfId="1" applyFont="1"/>
    <xf numFmtId="0" fontId="26" fillId="0" borderId="0" xfId="1" applyFont="1" applyAlignment="1">
      <alignment horizontal="center"/>
    </xf>
    <xf numFmtId="0" fontId="48" fillId="0" borderId="2" xfId="1" applyBorder="1"/>
    <xf numFmtId="0" fontId="48" fillId="0" borderId="0" xfId="1" applyBorder="1"/>
    <xf numFmtId="0" fontId="10" fillId="0" borderId="0" xfId="0" applyFont="1" applyAlignment="1">
      <alignment horizontal="left" vertical="top" wrapText="1"/>
    </xf>
    <xf numFmtId="0" fontId="10" fillId="0" borderId="0" xfId="0" applyFont="1" applyAlignment="1">
      <alignment vertical="top" wrapText="1"/>
    </xf>
    <xf numFmtId="0" fontId="26" fillId="0" borderId="0" xfId="1" applyFont="1" applyBorder="1" applyAlignment="1">
      <alignment horizontal="left"/>
    </xf>
    <xf numFmtId="0" fontId="15" fillId="0" borderId="0" xfId="2"/>
    <xf numFmtId="0" fontId="20" fillId="0" borderId="0" xfId="2" applyFont="1" applyAlignment="1">
      <alignment horizontal="center"/>
    </xf>
    <xf numFmtId="0" fontId="13" fillId="0" borderId="0" xfId="2" applyFont="1" applyAlignment="1">
      <alignment horizontal="center"/>
    </xf>
    <xf numFmtId="0" fontId="12" fillId="0" borderId="0" xfId="2" applyFont="1"/>
    <xf numFmtId="0" fontId="15" fillId="0" borderId="0" xfId="2" applyFill="1" applyBorder="1" applyAlignment="1">
      <alignment horizontal="left"/>
    </xf>
    <xf numFmtId="0" fontId="10" fillId="0" borderId="0" xfId="2" applyFont="1" applyBorder="1" applyAlignment="1">
      <alignment horizontal="center"/>
    </xf>
    <xf numFmtId="0" fontId="15" fillId="0" borderId="0" xfId="2" applyBorder="1"/>
    <xf numFmtId="0" fontId="14" fillId="0" borderId="0" xfId="2" applyFont="1"/>
    <xf numFmtId="0" fontId="10" fillId="0" borderId="0" xfId="2" applyFont="1"/>
    <xf numFmtId="0" fontId="11" fillId="0" borderId="0" xfId="2" applyFont="1" applyAlignment="1"/>
    <xf numFmtId="0" fontId="25" fillId="0" borderId="7" xfId="0" applyFont="1" applyBorder="1" applyAlignment="1"/>
    <xf numFmtId="0" fontId="0" fillId="0" borderId="0" xfId="0" applyAlignment="1">
      <alignment horizontal="left"/>
    </xf>
    <xf numFmtId="0" fontId="11" fillId="0" borderId="0" xfId="0" applyFont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14" fillId="0" borderId="0" xfId="0" applyFont="1" applyAlignment="1"/>
    <xf numFmtId="0" fontId="27" fillId="0" borderId="2" xfId="1" applyFont="1" applyBorder="1" applyAlignment="1">
      <alignment wrapText="1"/>
    </xf>
    <xf numFmtId="0" fontId="27" fillId="0" borderId="0" xfId="1" applyFont="1" applyBorder="1"/>
    <xf numFmtId="0" fontId="25" fillId="0" borderId="0" xfId="0" applyFont="1" applyBorder="1" applyAlignment="1"/>
    <xf numFmtId="0" fontId="13" fillId="0" borderId="0" xfId="0" applyFont="1" applyAlignment="1"/>
    <xf numFmtId="0" fontId="18" fillId="0" borderId="0" xfId="0" applyFont="1" applyBorder="1"/>
    <xf numFmtId="0" fontId="31" fillId="0" borderId="0" xfId="1" applyFont="1"/>
    <xf numFmtId="0" fontId="21" fillId="0" borderId="0" xfId="0" applyFont="1" applyBorder="1" applyAlignment="1"/>
    <xf numFmtId="0" fontId="10" fillId="0" borderId="0" xfId="0" applyFont="1" applyBorder="1" applyAlignment="1">
      <alignment horizontal="center" vertical="top"/>
    </xf>
    <xf numFmtId="0" fontId="10" fillId="0" borderId="0" xfId="0" applyFont="1" applyBorder="1" applyAlignment="1">
      <alignment horizontal="center" vertical="top" wrapText="1"/>
    </xf>
    <xf numFmtId="0" fontId="10" fillId="0" borderId="0" xfId="2" applyFont="1" applyBorder="1"/>
    <xf numFmtId="0" fontId="26" fillId="0" borderId="0" xfId="1" applyFont="1" applyBorder="1" applyAlignment="1">
      <alignment horizontal="center"/>
    </xf>
    <xf numFmtId="0" fontId="14" fillId="0" borderId="0" xfId="0" applyFont="1" applyBorder="1"/>
    <xf numFmtId="0" fontId="14" fillId="0" borderId="2" xfId="0" applyFont="1" applyBorder="1"/>
    <xf numFmtId="0" fontId="10" fillId="0" borderId="0" xfId="0" applyFont="1" applyAlignment="1">
      <alignment horizontal="right" vertical="top" wrapText="1"/>
    </xf>
    <xf numFmtId="0" fontId="10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25" fillId="0" borderId="7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4" fillId="0" borderId="0" xfId="2" applyFont="1" applyAlignment="1">
      <alignment horizontal="center"/>
    </xf>
    <xf numFmtId="0" fontId="19" fillId="0" borderId="0" xfId="2" applyFont="1" applyAlignment="1"/>
    <xf numFmtId="0" fontId="25" fillId="0" borderId="0" xfId="0" applyFont="1" applyBorder="1" applyAlignment="1">
      <alignment horizontal="center"/>
    </xf>
    <xf numFmtId="0" fontId="14" fillId="0" borderId="7" xfId="0" applyFont="1" applyBorder="1" applyAlignment="1"/>
    <xf numFmtId="0" fontId="15" fillId="0" borderId="0" xfId="2" applyAlignment="1">
      <alignment horizontal="left"/>
    </xf>
    <xf numFmtId="0" fontId="14" fillId="0" borderId="0" xfId="2" applyFont="1" applyAlignment="1">
      <alignment vertical="top" wrapText="1"/>
    </xf>
    <xf numFmtId="0" fontId="22" fillId="0" borderId="0" xfId="0" applyFont="1" applyAlignment="1">
      <alignment horizontal="left"/>
    </xf>
    <xf numFmtId="0" fontId="15" fillId="0" borderId="0" xfId="1" applyFont="1"/>
    <xf numFmtId="0" fontId="13" fillId="0" borderId="0" xfId="1" applyFont="1" applyAlignment="1">
      <alignment horizontal="center"/>
    </xf>
    <xf numFmtId="0" fontId="15" fillId="0" borderId="2" xfId="1" applyFont="1" applyBorder="1"/>
    <xf numFmtId="0" fontId="17" fillId="0" borderId="0" xfId="1" applyFont="1"/>
    <xf numFmtId="0" fontId="10" fillId="0" borderId="2" xfId="1" applyFont="1" applyBorder="1"/>
    <xf numFmtId="0" fontId="33" fillId="0" borderId="0" xfId="0" applyFont="1" applyAlignment="1">
      <alignment vertical="top" wrapText="1"/>
    </xf>
    <xf numFmtId="0" fontId="15" fillId="0" borderId="2" xfId="0" applyFont="1" applyBorder="1" applyAlignment="1">
      <alignment wrapText="1"/>
    </xf>
    <xf numFmtId="0" fontId="15" fillId="0" borderId="2" xfId="0" applyFont="1" applyBorder="1" applyAlignment="1">
      <alignment horizontal="left" vertical="top" wrapText="1"/>
    </xf>
    <xf numFmtId="0" fontId="10" fillId="0" borderId="0" xfId="0" applyFont="1" applyBorder="1" applyAlignment="1"/>
    <xf numFmtId="0" fontId="23" fillId="0" borderId="0" xfId="0" applyFont="1" applyAlignment="1">
      <alignment horizontal="right" vertical="top" wrapText="1"/>
    </xf>
    <xf numFmtId="0" fontId="0" fillId="0" borderId="0" xfId="0" applyAlignment="1">
      <alignment horizontal="center"/>
    </xf>
    <xf numFmtId="0" fontId="14" fillId="0" borderId="0" xfId="0" applyFont="1" applyBorder="1" applyAlignment="1"/>
    <xf numFmtId="0" fontId="23" fillId="0" borderId="0" xfId="0" applyFont="1" applyAlignment="1">
      <alignment horizontal="center"/>
    </xf>
    <xf numFmtId="0" fontId="36" fillId="0" borderId="0" xfId="1" applyFont="1" applyAlignment="1">
      <alignment horizontal="center"/>
    </xf>
    <xf numFmtId="0" fontId="15" fillId="0" borderId="2" xfId="2" applyFont="1" applyBorder="1" applyAlignment="1">
      <alignment horizontal="center" vertical="top" wrapText="1"/>
    </xf>
    <xf numFmtId="0" fontId="15" fillId="0" borderId="0" xfId="2" applyFont="1"/>
    <xf numFmtId="0" fontId="25" fillId="0" borderId="0" xfId="0" applyFont="1" applyAlignment="1">
      <alignment horizontal="center" vertical="top" wrapText="1"/>
    </xf>
    <xf numFmtId="0" fontId="10" fillId="0" borderId="2" xfId="2" applyFont="1" applyBorder="1" applyAlignment="1">
      <alignment horizontal="left" vertical="center" wrapText="1"/>
    </xf>
    <xf numFmtId="0" fontId="10" fillId="0" borderId="2" xfId="2" applyFont="1" applyBorder="1" applyAlignment="1">
      <alignment horizontal="left" vertical="center"/>
    </xf>
    <xf numFmtId="0" fontId="15" fillId="0" borderId="0" xfId="3"/>
    <xf numFmtId="0" fontId="12" fillId="0" borderId="0" xfId="3" applyFont="1"/>
    <xf numFmtId="0" fontId="25" fillId="0" borderId="0" xfId="3" applyFont="1"/>
    <xf numFmtId="0" fontId="10" fillId="0" borderId="0" xfId="3" applyFont="1"/>
    <xf numFmtId="0" fontId="15" fillId="0" borderId="0" xfId="3" applyFill="1" applyBorder="1" applyAlignment="1">
      <alignment horizontal="left"/>
    </xf>
    <xf numFmtId="0" fontId="14" fillId="0" borderId="0" xfId="3" applyFont="1"/>
    <xf numFmtId="0" fontId="15" fillId="0" borderId="0" xfId="4"/>
    <xf numFmtId="0" fontId="11" fillId="0" borderId="0" xfId="4" applyFont="1" applyAlignment="1">
      <alignment horizontal="right"/>
    </xf>
    <xf numFmtId="0" fontId="12" fillId="0" borderId="0" xfId="4" applyFont="1" applyAlignment="1">
      <alignment horizontal="right"/>
    </xf>
    <xf numFmtId="0" fontId="23" fillId="0" borderId="2" xfId="4" applyFont="1" applyBorder="1" applyAlignment="1">
      <alignment horizontal="center" vertical="top" wrapText="1"/>
    </xf>
    <xf numFmtId="0" fontId="21" fillId="0" borderId="2" xfId="4" applyFont="1" applyBorder="1" applyAlignment="1">
      <alignment horizontal="left" vertical="top" wrapText="1"/>
    </xf>
    <xf numFmtId="0" fontId="21" fillId="0" borderId="2" xfId="4" applyFont="1" applyBorder="1" applyAlignment="1">
      <alignment horizontal="center" vertical="top" wrapText="1"/>
    </xf>
    <xf numFmtId="0" fontId="21" fillId="0" borderId="0" xfId="4" applyFont="1" applyAlignment="1">
      <alignment horizontal="left"/>
    </xf>
    <xf numFmtId="0" fontId="50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0" xfId="0" applyFont="1" applyBorder="1" applyAlignment="1"/>
    <xf numFmtId="0" fontId="51" fillId="0" borderId="0" xfId="0" applyFont="1"/>
    <xf numFmtId="0" fontId="10" fillId="0" borderId="0" xfId="1" applyFont="1"/>
    <xf numFmtId="0" fontId="10" fillId="0" borderId="0" xfId="1" applyFont="1" applyAlignment="1">
      <alignment horizontal="center" vertical="top" wrapText="1"/>
    </xf>
    <xf numFmtId="0" fontId="10" fillId="0" borderId="0" xfId="1" applyFont="1" applyAlignment="1">
      <alignment horizontal="center"/>
    </xf>
    <xf numFmtId="0" fontId="25" fillId="0" borderId="0" xfId="1" applyFont="1" applyAlignment="1">
      <alignment horizontal="left"/>
    </xf>
    <xf numFmtId="0" fontId="14" fillId="0" borderId="0" xfId="1" applyFont="1"/>
    <xf numFmtId="0" fontId="10" fillId="0" borderId="0" xfId="1" applyFont="1" applyAlignment="1"/>
    <xf numFmtId="0" fontId="10" fillId="0" borderId="7" xfId="1" applyFont="1" applyBorder="1" applyAlignment="1"/>
    <xf numFmtId="0" fontId="10" fillId="0" borderId="0" xfId="1" applyFont="1" applyBorder="1" applyAlignment="1"/>
    <xf numFmtId="0" fontId="10" fillId="0" borderId="0" xfId="1" applyFont="1" applyBorder="1"/>
    <xf numFmtId="0" fontId="10" fillId="0" borderId="0" xfId="1" applyFont="1" applyBorder="1" applyAlignment="1">
      <alignment horizontal="center" vertical="top" wrapText="1"/>
    </xf>
    <xf numFmtId="0" fontId="23" fillId="0" borderId="0" xfId="1" applyFont="1" applyBorder="1" applyAlignment="1">
      <alignment horizontal="left"/>
    </xf>
    <xf numFmtId="0" fontId="10" fillId="0" borderId="2" xfId="1" applyFont="1" applyBorder="1" applyAlignment="1"/>
    <xf numFmtId="0" fontId="21" fillId="0" borderId="0" xfId="1" applyFont="1" applyBorder="1" applyAlignment="1"/>
    <xf numFmtId="0" fontId="10" fillId="0" borderId="2" xfId="1" applyFont="1" applyBorder="1" applyAlignment="1">
      <alignment vertical="top" wrapText="1"/>
    </xf>
    <xf numFmtId="0" fontId="10" fillId="0" borderId="0" xfId="1" applyFont="1" applyAlignment="1">
      <alignment vertical="top" wrapText="1"/>
    </xf>
    <xf numFmtId="0" fontId="25" fillId="0" borderId="0" xfId="1" applyFont="1"/>
    <xf numFmtId="0" fontId="10" fillId="0" borderId="0" xfId="1" applyFont="1" applyBorder="1" applyAlignment="1">
      <alignment horizontal="left" vertical="center"/>
    </xf>
    <xf numFmtId="0" fontId="10" fillId="0" borderId="2" xfId="1" applyFont="1" applyBorder="1" applyAlignment="1">
      <alignment horizontal="center" vertical="center"/>
    </xf>
    <xf numFmtId="0" fontId="10" fillId="0" borderId="2" xfId="1" applyFont="1" applyBorder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0" fillId="0" borderId="2" xfId="1" applyFont="1" applyBorder="1" applyAlignment="1">
      <alignment horizontal="left"/>
    </xf>
    <xf numFmtId="0" fontId="37" fillId="0" borderId="0" xfId="0" applyFont="1" applyAlignment="1"/>
    <xf numFmtId="0" fontId="38" fillId="0" borderId="0" xfId="0" applyFont="1" applyAlignment="1"/>
    <xf numFmtId="0" fontId="40" fillId="0" borderId="2" xfId="0" applyFont="1" applyBorder="1" applyAlignment="1">
      <alignment horizontal="center" vertical="top" wrapText="1"/>
    </xf>
    <xf numFmtId="0" fontId="52" fillId="0" borderId="0" xfId="0" applyFont="1" applyBorder="1" applyAlignment="1">
      <alignment vertical="top"/>
    </xf>
    <xf numFmtId="0" fontId="55" fillId="0" borderId="1" xfId="0" applyFont="1" applyBorder="1" applyAlignment="1">
      <alignment vertical="center" wrapText="1"/>
    </xf>
    <xf numFmtId="0" fontId="55" fillId="0" borderId="2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56" fillId="0" borderId="0" xfId="0" applyFont="1" applyAlignment="1">
      <alignment horizontal="center"/>
    </xf>
    <xf numFmtId="0" fontId="57" fillId="0" borderId="0" xfId="0" applyFont="1" applyBorder="1" applyAlignment="1">
      <alignment horizontal="center" vertical="center"/>
    </xf>
    <xf numFmtId="0" fontId="49" fillId="0" borderId="0" xfId="0" applyFont="1"/>
    <xf numFmtId="0" fontId="59" fillId="0" borderId="2" xfId="0" applyFont="1" applyBorder="1" applyAlignment="1">
      <alignment vertical="center" wrapText="1"/>
    </xf>
    <xf numFmtId="0" fontId="59" fillId="0" borderId="2" xfId="0" applyFont="1" applyBorder="1" applyAlignment="1">
      <alignment horizontal="left" vertical="center" wrapText="1" indent="2"/>
    </xf>
    <xf numFmtId="0" fontId="59" fillId="0" borderId="0" xfId="0" applyFont="1" applyBorder="1" applyAlignment="1">
      <alignment horizontal="left" vertical="center" wrapText="1" indent="2"/>
    </xf>
    <xf numFmtId="0" fontId="59" fillId="0" borderId="0" xfId="0" applyFont="1" applyBorder="1" applyAlignment="1">
      <alignment vertical="center" wrapText="1"/>
    </xf>
    <xf numFmtId="0" fontId="59" fillId="0" borderId="2" xfId="0" applyFont="1" applyBorder="1" applyAlignment="1">
      <alignment horizontal="center" vertical="center" wrapText="1"/>
    </xf>
    <xf numFmtId="0" fontId="37" fillId="0" borderId="0" xfId="0" applyFont="1" applyAlignment="1">
      <alignment horizontal="right"/>
    </xf>
    <xf numFmtId="0" fontId="10" fillId="0" borderId="2" xfId="0" applyFont="1" applyFill="1" applyBorder="1" applyAlignment="1">
      <alignment horizontal="center"/>
    </xf>
    <xf numFmtId="0" fontId="15" fillId="3" borderId="0" xfId="0" applyFont="1" applyFill="1"/>
    <xf numFmtId="0" fontId="20" fillId="3" borderId="0" xfId="0" applyFont="1" applyFill="1"/>
    <xf numFmtId="0" fontId="10" fillId="3" borderId="0" xfId="0" applyFont="1" applyFill="1"/>
    <xf numFmtId="0" fontId="10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21" fillId="0" borderId="0" xfId="0" applyFont="1" applyBorder="1" applyAlignment="1">
      <alignment horizontal="center"/>
    </xf>
    <xf numFmtId="49" fontId="10" fillId="0" borderId="0" xfId="0" applyNumberFormat="1" applyFont="1" applyBorder="1" applyAlignment="1">
      <alignment horizontal="left" vertical="top"/>
    </xf>
    <xf numFmtId="0" fontId="23" fillId="0" borderId="0" xfId="0" applyFont="1" applyBorder="1" applyAlignment="1">
      <alignment horizontal="center"/>
    </xf>
    <xf numFmtId="0" fontId="10" fillId="0" borderId="2" xfId="2" applyFont="1" applyFill="1" applyBorder="1" applyAlignment="1">
      <alignment horizontal="left" vertical="center" wrapText="1"/>
    </xf>
    <xf numFmtId="0" fontId="15" fillId="2" borderId="0" xfId="1" applyFont="1" applyFill="1"/>
    <xf numFmtId="0" fontId="15" fillId="2" borderId="0" xfId="0" applyFont="1" applyFill="1"/>
    <xf numFmtId="0" fontId="10" fillId="2" borderId="0" xfId="0" applyFont="1" applyFill="1" applyBorder="1" applyAlignment="1">
      <alignment horizontal="right"/>
    </xf>
    <xf numFmtId="0" fontId="15" fillId="2" borderId="0" xfId="0" applyFont="1" applyFill="1" applyBorder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/>
    <xf numFmtId="0" fontId="10" fillId="2" borderId="0" xfId="0" applyFont="1" applyFill="1"/>
    <xf numFmtId="0" fontId="10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center" vertical="top" wrapText="1"/>
    </xf>
    <xf numFmtId="0" fontId="20" fillId="2" borderId="0" xfId="0" applyFont="1" applyFill="1"/>
    <xf numFmtId="0" fontId="10" fillId="0" borderId="0" xfId="2" applyFont="1" applyAlignment="1"/>
    <xf numFmtId="0" fontId="25" fillId="0" borderId="0" xfId="2" applyFont="1" applyAlignment="1">
      <alignment horizontal="right"/>
    </xf>
    <xf numFmtId="0" fontId="49" fillId="0" borderId="0" xfId="1" applyFont="1" applyBorder="1"/>
    <xf numFmtId="0" fontId="39" fillId="2" borderId="0" xfId="0" applyFont="1" applyFill="1"/>
    <xf numFmtId="0" fontId="0" fillId="2" borderId="0" xfId="0" applyFill="1"/>
    <xf numFmtId="0" fontId="50" fillId="0" borderId="1" xfId="0" applyFont="1" applyBorder="1" applyAlignment="1">
      <alignment horizontal="center"/>
    </xf>
    <xf numFmtId="0" fontId="39" fillId="0" borderId="2" xfId="0" quotePrefix="1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center" wrapText="1"/>
    </xf>
    <xf numFmtId="0" fontId="45" fillId="0" borderId="0" xfId="0" applyFont="1" applyAlignment="1"/>
    <xf numFmtId="0" fontId="23" fillId="0" borderId="0" xfId="0" applyFont="1" applyAlignment="1"/>
    <xf numFmtId="0" fontId="62" fillId="0" borderId="2" xfId="0" applyFont="1" applyBorder="1"/>
    <xf numFmtId="0" fontId="15" fillId="0" borderId="0" xfId="0" applyFont="1"/>
    <xf numFmtId="0" fontId="15" fillId="0" borderId="2" xfId="0" applyFont="1" applyBorder="1" applyAlignment="1">
      <alignment horizontal="center" vertical="top" wrapText="1"/>
    </xf>
    <xf numFmtId="0" fontId="10" fillId="0" borderId="0" xfId="0" applyFont="1" applyAlignment="1">
      <alignment vertical="top" wrapText="1"/>
    </xf>
    <xf numFmtId="0" fontId="15" fillId="0" borderId="0" xfId="0" applyFont="1"/>
    <xf numFmtId="0" fontId="10" fillId="2" borderId="9" xfId="0" applyFont="1" applyFill="1" applyBorder="1" applyAlignment="1">
      <alignment horizontal="center" vertical="top" wrapText="1"/>
    </xf>
    <xf numFmtId="0" fontId="10" fillId="2" borderId="6" xfId="0" applyFont="1" applyFill="1" applyBorder="1" applyAlignment="1">
      <alignment horizontal="center" vertical="top" wrapText="1"/>
    </xf>
    <xf numFmtId="0" fontId="15" fillId="0" borderId="0" xfId="0" applyFont="1" applyAlignment="1"/>
    <xf numFmtId="0" fontId="10" fillId="0" borderId="7" xfId="0" applyFont="1" applyBorder="1" applyAlignment="1"/>
    <xf numFmtId="0" fontId="15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/>
    </xf>
    <xf numFmtId="0" fontId="15" fillId="0" borderId="2" xfId="0" applyFont="1" applyBorder="1" applyAlignment="1">
      <alignment horizontal="left" vertical="center"/>
    </xf>
    <xf numFmtId="0" fontId="39" fillId="0" borderId="0" xfId="0" applyFont="1" applyFill="1"/>
    <xf numFmtId="0" fontId="0" fillId="0" borderId="2" xfId="0" applyFill="1" applyBorder="1"/>
    <xf numFmtId="0" fontId="0" fillId="0" borderId="0" xfId="0" applyFill="1"/>
    <xf numFmtId="0" fontId="10" fillId="0" borderId="2" xfId="0" applyFont="1" applyBorder="1" applyAlignment="1">
      <alignment horizontal="left"/>
    </xf>
    <xf numFmtId="0" fontId="10" fillId="0" borderId="2" xfId="0" applyFont="1" applyBorder="1" applyAlignment="1">
      <alignment horizontal="center" vertical="top"/>
    </xf>
    <xf numFmtId="0" fontId="15" fillId="0" borderId="0" xfId="0" quotePrefix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2" borderId="7" xfId="0" applyFont="1" applyFill="1" applyBorder="1" applyAlignment="1"/>
    <xf numFmtId="0" fontId="10" fillId="0" borderId="2" xfId="3" applyFont="1" applyBorder="1" applyAlignment="1">
      <alignment horizontal="left" vertical="center"/>
    </xf>
    <xf numFmtId="0" fontId="10" fillId="0" borderId="2" xfId="3" applyFont="1" applyBorder="1" applyAlignment="1">
      <alignment horizontal="center" vertical="center"/>
    </xf>
    <xf numFmtId="0" fontId="10" fillId="0" borderId="2" xfId="3" applyFont="1" applyBorder="1" applyAlignment="1">
      <alignment horizontal="left" vertical="center" wrapText="1"/>
    </xf>
    <xf numFmtId="0" fontId="10" fillId="0" borderId="0" xfId="2" applyFont="1" applyBorder="1" applyAlignment="1">
      <alignment horizontal="left" vertical="center"/>
    </xf>
    <xf numFmtId="0" fontId="60" fillId="0" borderId="0" xfId="0" applyFont="1" applyBorder="1"/>
    <xf numFmtId="0" fontId="10" fillId="0" borderId="6" xfId="0" applyFont="1" applyBorder="1" applyAlignment="1"/>
    <xf numFmtId="2" fontId="21" fillId="0" borderId="2" xfId="0" applyNumberFormat="1" applyFont="1" applyBorder="1" applyAlignment="1">
      <alignment horizontal="right"/>
    </xf>
    <xf numFmtId="0" fontId="10" fillId="0" borderId="0" xfId="0" applyFont="1" applyAlignment="1">
      <alignment vertical="top" wrapText="1"/>
    </xf>
    <xf numFmtId="2" fontId="0" fillId="0" borderId="2" xfId="0" applyNumberFormat="1" applyBorder="1" applyAlignment="1">
      <alignment vertical="center"/>
    </xf>
    <xf numFmtId="2" fontId="15" fillId="0" borderId="0" xfId="0" applyNumberFormat="1" applyFont="1"/>
    <xf numFmtId="2" fontId="0" fillId="0" borderId="2" xfId="0" applyNumberFormat="1" applyBorder="1" applyAlignment="1">
      <alignment horizontal="right" vertical="center"/>
    </xf>
    <xf numFmtId="2" fontId="10" fillId="0" borderId="2" xfId="0" applyNumberFormat="1" applyFont="1" applyBorder="1" applyAlignment="1">
      <alignment vertical="center"/>
    </xf>
    <xf numFmtId="2" fontId="64" fillId="0" borderId="2" xfId="0" applyNumberFormat="1" applyFont="1" applyBorder="1" applyAlignment="1">
      <alignment horizontal="right" vertical="center"/>
    </xf>
    <xf numFmtId="2" fontId="10" fillId="0" borderId="2" xfId="0" applyNumberFormat="1" applyFont="1" applyBorder="1" applyAlignment="1">
      <alignment horizontal="right" vertical="center"/>
    </xf>
    <xf numFmtId="2" fontId="65" fillId="0" borderId="2" xfId="0" applyNumberFormat="1" applyFont="1" applyBorder="1" applyAlignment="1">
      <alignment vertical="center"/>
    </xf>
    <xf numFmtId="0" fontId="15" fillId="0" borderId="2" xfId="0" applyFont="1" applyBorder="1" applyAlignment="1">
      <alignment horizontal="center" vertical="top" wrapText="1"/>
    </xf>
    <xf numFmtId="2" fontId="21" fillId="0" borderId="2" xfId="4" applyNumberFormat="1" applyFont="1" applyBorder="1" applyAlignment="1">
      <alignment horizontal="center" vertical="center" wrapText="1"/>
    </xf>
    <xf numFmtId="0" fontId="21" fillId="0" borderId="2" xfId="4" applyFont="1" applyBorder="1" applyAlignment="1">
      <alignment horizontal="center" vertical="center" wrapText="1"/>
    </xf>
    <xf numFmtId="0" fontId="21" fillId="0" borderId="2" xfId="4" applyFont="1" applyBorder="1" applyAlignment="1">
      <alignment horizontal="left" vertical="center" wrapText="1"/>
    </xf>
    <xf numFmtId="0" fontId="15" fillId="0" borderId="2" xfId="0" applyFont="1" applyBorder="1" applyAlignment="1">
      <alignment horizontal="right" vertical="top" wrapText="1"/>
    </xf>
    <xf numFmtId="0" fontId="15" fillId="0" borderId="2" xfId="0" applyFont="1" applyBorder="1" applyAlignment="1">
      <alignment horizontal="right"/>
    </xf>
    <xf numFmtId="0" fontId="15" fillId="0" borderId="8" xfId="0" applyFont="1" applyBorder="1" applyAlignment="1">
      <alignment horizontal="right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vertical="top" wrapText="1"/>
    </xf>
    <xf numFmtId="2" fontId="15" fillId="0" borderId="2" xfId="0" applyNumberFormat="1" applyFont="1" applyBorder="1" applyAlignment="1">
      <alignment horizontal="right" vertical="top" wrapText="1"/>
    </xf>
    <xf numFmtId="0" fontId="15" fillId="0" borderId="5" xfId="0" applyFont="1" applyBorder="1" applyAlignment="1">
      <alignment horizontal="center" vertical="top" wrapText="1"/>
    </xf>
    <xf numFmtId="2" fontId="15" fillId="0" borderId="2" xfId="0" applyNumberFormat="1" applyFont="1" applyBorder="1" applyAlignment="1">
      <alignment horizontal="right" vertical="center" wrapText="1"/>
    </xf>
    <xf numFmtId="0" fontId="15" fillId="0" borderId="5" xfId="0" applyFont="1" applyBorder="1" applyAlignment="1">
      <alignment horizontal="center" vertical="center" wrapText="1"/>
    </xf>
    <xf numFmtId="2" fontId="10" fillId="0" borderId="0" xfId="0" applyNumberFormat="1" applyFont="1"/>
    <xf numFmtId="2" fontId="15" fillId="0" borderId="2" xfId="1" applyNumberFormat="1" applyFont="1" applyBorder="1" applyAlignment="1">
      <alignment horizontal="right"/>
    </xf>
    <xf numFmtId="2" fontId="15" fillId="0" borderId="2" xfId="1" applyNumberFormat="1" applyFont="1" applyFill="1" applyBorder="1" applyAlignment="1">
      <alignment horizontal="right"/>
    </xf>
    <xf numFmtId="2" fontId="15" fillId="0" borderId="2" xfId="1" applyNumberFormat="1" applyFont="1" applyBorder="1" applyAlignment="1">
      <alignment horizontal="right" vertical="center"/>
    </xf>
    <xf numFmtId="2" fontId="15" fillId="0" borderId="2" xfId="1" applyNumberFormat="1" applyFont="1" applyFill="1" applyBorder="1" applyAlignment="1">
      <alignment horizontal="right" vertical="center"/>
    </xf>
    <xf numFmtId="0" fontId="32" fillId="0" borderId="0" xfId="0" applyFont="1" applyBorder="1" applyAlignment="1">
      <alignment vertical="top"/>
    </xf>
    <xf numFmtId="2" fontId="15" fillId="0" borderId="2" xfId="0" applyNumberFormat="1" applyFont="1" applyBorder="1" applyAlignment="1">
      <alignment horizontal="right" vertical="top"/>
    </xf>
    <xf numFmtId="0" fontId="25" fillId="0" borderId="0" xfId="0" applyFont="1" applyBorder="1" applyAlignment="1">
      <alignment vertical="top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right"/>
    </xf>
    <xf numFmtId="2" fontId="15" fillId="0" borderId="2" xfId="0" applyNumberFormat="1" applyFont="1" applyBorder="1" applyAlignment="1">
      <alignment vertical="center" wrapText="1"/>
    </xf>
    <xf numFmtId="0" fontId="15" fillId="0" borderId="6" xfId="0" applyFont="1" applyBorder="1" applyAlignment="1">
      <alignment horizontal="right"/>
    </xf>
    <xf numFmtId="0" fontId="15" fillId="0" borderId="6" xfId="0" applyFont="1" applyBorder="1" applyAlignment="1">
      <alignment horizontal="right" vertical="top" wrapText="1"/>
    </xf>
    <xf numFmtId="0" fontId="15" fillId="0" borderId="6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2" borderId="9" xfId="0" applyFont="1" applyFill="1" applyBorder="1" applyAlignment="1"/>
    <xf numFmtId="0" fontId="15" fillId="2" borderId="6" xfId="0" applyFont="1" applyFill="1" applyBorder="1" applyAlignment="1"/>
    <xf numFmtId="0" fontId="39" fillId="0" borderId="2" xfId="0" quotePrefix="1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5" fillId="2" borderId="5" xfId="0" applyFont="1" applyFill="1" applyBorder="1" applyAlignment="1">
      <alignment horizontal="center" vertical="top" wrapText="1"/>
    </xf>
    <xf numFmtId="0" fontId="15" fillId="2" borderId="2" xfId="0" applyFont="1" applyFill="1" applyBorder="1" applyAlignment="1">
      <alignment horizontal="right" vertical="top" wrapText="1"/>
    </xf>
    <xf numFmtId="0" fontId="64" fillId="2" borderId="2" xfId="0" applyFont="1" applyFill="1" applyBorder="1" applyAlignment="1">
      <alignment horizontal="center" vertical="top" wrapText="1"/>
    </xf>
    <xf numFmtId="0" fontId="64" fillId="2" borderId="5" xfId="0" applyFont="1" applyFill="1" applyBorder="1" applyAlignment="1">
      <alignment horizontal="center" vertical="top" wrapText="1"/>
    </xf>
    <xf numFmtId="0" fontId="64" fillId="2" borderId="9" xfId="0" applyFont="1" applyFill="1" applyBorder="1" applyAlignment="1">
      <alignment horizontal="center" vertical="top" wrapText="1"/>
    </xf>
    <xf numFmtId="0" fontId="64" fillId="2" borderId="6" xfId="0" applyFont="1" applyFill="1" applyBorder="1" applyAlignment="1">
      <alignment horizontal="center" vertical="top" wrapText="1"/>
    </xf>
    <xf numFmtId="0" fontId="15" fillId="2" borderId="9" xfId="0" applyFont="1" applyFill="1" applyBorder="1" applyAlignment="1">
      <alignment horizontal="center" vertical="top" wrapText="1"/>
    </xf>
    <xf numFmtId="0" fontId="15" fillId="2" borderId="6" xfId="0" applyFont="1" applyFill="1" applyBorder="1" applyAlignment="1">
      <alignment horizontal="center" vertical="top" wrapText="1"/>
    </xf>
    <xf numFmtId="0" fontId="0" fillId="0" borderId="9" xfId="0" applyBorder="1" applyAlignment="1"/>
    <xf numFmtId="0" fontId="0" fillId="0" borderId="6" xfId="0" applyBorder="1" applyAlignment="1"/>
    <xf numFmtId="0" fontId="15" fillId="2" borderId="6" xfId="0" applyFont="1" applyFill="1" applyBorder="1" applyAlignment="1">
      <alignment vertical="top" wrapText="1"/>
    </xf>
    <xf numFmtId="0" fontId="15" fillId="2" borderId="14" xfId="0" applyFont="1" applyFill="1" applyBorder="1" applyAlignment="1">
      <alignment vertical="top" wrapText="1"/>
    </xf>
    <xf numFmtId="0" fontId="15" fillId="2" borderId="17" xfId="0" applyFont="1" applyFill="1" applyBorder="1" applyAlignment="1">
      <alignment vertical="top" wrapText="1"/>
    </xf>
    <xf numFmtId="0" fontId="15" fillId="2" borderId="15" xfId="0" applyFont="1" applyFill="1" applyBorder="1" applyAlignment="1">
      <alignment vertical="top" wrapText="1"/>
    </xf>
    <xf numFmtId="0" fontId="39" fillId="0" borderId="2" xfId="0" quotePrefix="1" applyFont="1" applyBorder="1" applyAlignment="1">
      <alignment horizontal="right" vertical="top" wrapText="1"/>
    </xf>
    <xf numFmtId="2" fontId="15" fillId="2" borderId="2" xfId="1" applyNumberFormat="1" applyFont="1" applyFill="1" applyBorder="1" applyAlignment="1">
      <alignment horizontal="right"/>
    </xf>
    <xf numFmtId="0" fontId="55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39" fillId="0" borderId="2" xfId="0" quotePrefix="1" applyFont="1" applyFill="1" applyBorder="1" applyAlignment="1">
      <alignment horizontal="right" vertical="top" wrapText="1"/>
    </xf>
    <xf numFmtId="0" fontId="27" fillId="0" borderId="2" xfId="1" applyFont="1" applyBorder="1" applyAlignment="1">
      <alignment horizontal="right" vertical="center"/>
    </xf>
    <xf numFmtId="2" fontId="27" fillId="0" borderId="2" xfId="1" applyNumberFormat="1" applyFont="1" applyBorder="1" applyAlignment="1">
      <alignment horizontal="right" vertical="center" wrapText="1"/>
    </xf>
    <xf numFmtId="0" fontId="27" fillId="0" borderId="2" xfId="1" applyFont="1" applyBorder="1" applyAlignment="1">
      <alignment horizontal="center" vertical="top" wrapText="1"/>
    </xf>
    <xf numFmtId="0" fontId="67" fillId="0" borderId="2" xfId="1" applyFont="1" applyBorder="1" applyAlignment="1">
      <alignment horizontal="right" vertical="top" wrapText="1"/>
    </xf>
    <xf numFmtId="2" fontId="15" fillId="2" borderId="2" xfId="0" applyNumberFormat="1" applyFont="1" applyFill="1" applyBorder="1" applyAlignment="1">
      <alignment horizontal="right" vertical="top" wrapText="1"/>
    </xf>
    <xf numFmtId="0" fontId="15" fillId="0" borderId="2" xfId="0" applyFont="1" applyBorder="1" applyAlignment="1">
      <alignment horizontal="center" vertical="top" wrapText="1"/>
    </xf>
    <xf numFmtId="0" fontId="15" fillId="0" borderId="4" xfId="2" applyFont="1" applyBorder="1" applyAlignment="1">
      <alignment horizontal="right" vertical="top" wrapText="1"/>
    </xf>
    <xf numFmtId="0" fontId="15" fillId="0" borderId="2" xfId="2" applyFont="1" applyBorder="1" applyAlignment="1">
      <alignment horizontal="right" vertical="top" wrapText="1"/>
    </xf>
    <xf numFmtId="0" fontId="15" fillId="0" borderId="2" xfId="2" applyFont="1" applyBorder="1" applyAlignment="1">
      <alignment horizontal="right"/>
    </xf>
    <xf numFmtId="0" fontId="15" fillId="0" borderId="5" xfId="2" applyFont="1" applyBorder="1" applyAlignment="1">
      <alignment horizontal="right"/>
    </xf>
    <xf numFmtId="1" fontId="15" fillId="0" borderId="6" xfId="0" applyNumberFormat="1" applyFont="1" applyBorder="1" applyAlignment="1">
      <alignment horizontal="right"/>
    </xf>
    <xf numFmtId="0" fontId="15" fillId="0" borderId="2" xfId="0" applyFont="1" applyFill="1" applyBorder="1" applyAlignment="1">
      <alignment horizontal="left" vertical="center"/>
    </xf>
    <xf numFmtId="2" fontId="15" fillId="0" borderId="2" xfId="0" applyNumberFormat="1" applyFont="1" applyFill="1" applyBorder="1" applyAlignment="1">
      <alignment horizontal="right"/>
    </xf>
    <xf numFmtId="2" fontId="15" fillId="0" borderId="2" xfId="0" applyNumberFormat="1" applyFont="1" applyBorder="1" applyAlignment="1">
      <alignment horizontal="right"/>
    </xf>
    <xf numFmtId="0" fontId="15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right"/>
    </xf>
    <xf numFmtId="2" fontId="15" fillId="0" borderId="2" xfId="0" applyNumberFormat="1" applyFont="1" applyBorder="1" applyAlignment="1">
      <alignment horizontal="center"/>
    </xf>
    <xf numFmtId="1" fontId="0" fillId="0" borderId="2" xfId="0" applyNumberFormat="1" applyBorder="1" applyAlignment="1"/>
    <xf numFmtId="2" fontId="0" fillId="0" borderId="2" xfId="0" applyNumberFormat="1" applyBorder="1" applyAlignment="1"/>
    <xf numFmtId="1" fontId="0" fillId="0" borderId="0" xfId="0" applyNumberFormat="1" applyBorder="1"/>
    <xf numFmtId="2" fontId="0" fillId="0" borderId="0" xfId="0" applyNumberFormat="1" applyBorder="1"/>
    <xf numFmtId="2" fontId="15" fillId="0" borderId="2" xfId="0" applyNumberFormat="1" applyFont="1" applyBorder="1" applyAlignment="1">
      <alignment vertical="center"/>
    </xf>
    <xf numFmtId="2" fontId="15" fillId="0" borderId="2" xfId="0" applyNumberFormat="1" applyFont="1" applyFill="1" applyBorder="1" applyAlignment="1">
      <alignment vertical="center"/>
    </xf>
    <xf numFmtId="0" fontId="15" fillId="0" borderId="0" xfId="0" applyFont="1" applyAlignment="1">
      <alignment horizontal="right"/>
    </xf>
    <xf numFmtId="2" fontId="14" fillId="0" borderId="0" xfId="2" applyNumberFormat="1" applyFont="1"/>
    <xf numFmtId="0" fontId="64" fillId="0" borderId="6" xfId="0" applyFont="1" applyBorder="1" applyAlignment="1">
      <alignment horizontal="center" vertical="center"/>
    </xf>
    <xf numFmtId="0" fontId="40" fillId="0" borderId="2" xfId="0" applyFont="1" applyBorder="1" applyAlignment="1">
      <alignment horizontal="center" vertical="top" wrapText="1"/>
    </xf>
    <xf numFmtId="2" fontId="15" fillId="0" borderId="2" xfId="0" applyNumberFormat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10" fillId="0" borderId="6" xfId="1" applyFont="1" applyBorder="1" applyAlignment="1">
      <alignment horizontal="left" vertical="center"/>
    </xf>
    <xf numFmtId="0" fontId="10" fillId="0" borderId="2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top"/>
    </xf>
    <xf numFmtId="0" fontId="10" fillId="4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top" wrapText="1"/>
    </xf>
    <xf numFmtId="0" fontId="10" fillId="4" borderId="3" xfId="0" applyFont="1" applyFill="1" applyBorder="1" applyAlignment="1">
      <alignment horizontal="center" vertical="top" wrapText="1"/>
    </xf>
    <xf numFmtId="0" fontId="23" fillId="4" borderId="2" xfId="0" applyFont="1" applyFill="1" applyBorder="1" applyAlignment="1">
      <alignment horizontal="center"/>
    </xf>
    <xf numFmtId="0" fontId="23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vertical="top"/>
    </xf>
    <xf numFmtId="0" fontId="10" fillId="4" borderId="2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top" wrapText="1"/>
    </xf>
    <xf numFmtId="0" fontId="25" fillId="4" borderId="2" xfId="0" applyFont="1" applyFill="1" applyBorder="1" applyAlignment="1">
      <alignment horizontal="center"/>
    </xf>
    <xf numFmtId="0" fontId="25" fillId="4" borderId="2" xfId="2" applyFont="1" applyFill="1" applyBorder="1" applyAlignment="1">
      <alignment horizontal="center" wrapText="1"/>
    </xf>
    <xf numFmtId="0" fontId="23" fillId="4" borderId="2" xfId="4" applyFont="1" applyFill="1" applyBorder="1" applyAlignment="1">
      <alignment horizontal="center" vertical="center" wrapText="1"/>
    </xf>
    <xf numFmtId="0" fontId="10" fillId="4" borderId="2" xfId="4" applyFont="1" applyFill="1" applyBorder="1" applyAlignment="1">
      <alignment horizontal="center" vertical="center"/>
    </xf>
    <xf numFmtId="0" fontId="23" fillId="4" borderId="2" xfId="4" applyFont="1" applyFill="1" applyBorder="1" applyAlignment="1">
      <alignment horizontal="center" vertical="top" wrapText="1"/>
    </xf>
    <xf numFmtId="0" fontId="41" fillId="4" borderId="2" xfId="0" quotePrefix="1" applyFont="1" applyFill="1" applyBorder="1" applyAlignment="1">
      <alignment horizontal="center" vertical="top" wrapText="1"/>
    </xf>
    <xf numFmtId="0" fontId="10" fillId="5" borderId="2" xfId="0" applyFont="1" applyFill="1" applyBorder="1"/>
    <xf numFmtId="0" fontId="0" fillId="5" borderId="2" xfId="0" applyFill="1" applyBorder="1"/>
    <xf numFmtId="0" fontId="10" fillId="5" borderId="2" xfId="2" applyFont="1" applyFill="1" applyBorder="1" applyAlignment="1">
      <alignment horizontal="left" vertical="center"/>
    </xf>
    <xf numFmtId="2" fontId="10" fillId="5" borderId="2" xfId="0" applyNumberFormat="1" applyFont="1" applyFill="1" applyBorder="1" applyAlignment="1">
      <alignment horizontal="right" vertical="center"/>
    </xf>
    <xf numFmtId="0" fontId="10" fillId="5" borderId="2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 vertical="top"/>
    </xf>
    <xf numFmtId="2" fontId="10" fillId="5" borderId="2" xfId="0" applyNumberFormat="1" applyFont="1" applyFill="1" applyBorder="1" applyAlignment="1">
      <alignment horizontal="right"/>
    </xf>
    <xf numFmtId="2" fontId="23" fillId="5" borderId="2" xfId="0" applyNumberFormat="1" applyFont="1" applyFill="1" applyBorder="1" applyAlignment="1">
      <alignment horizontal="right"/>
    </xf>
    <xf numFmtId="2" fontId="23" fillId="5" borderId="2" xfId="0" applyNumberFormat="1" applyFont="1" applyFill="1" applyBorder="1"/>
    <xf numFmtId="0" fontId="21" fillId="5" borderId="2" xfId="0" applyFont="1" applyFill="1" applyBorder="1" applyAlignment="1">
      <alignment horizontal="center"/>
    </xf>
    <xf numFmtId="0" fontId="10" fillId="5" borderId="5" xfId="0" applyFont="1" applyFill="1" applyBorder="1"/>
    <xf numFmtId="0" fontId="10" fillId="5" borderId="4" xfId="0" applyFont="1" applyFill="1" applyBorder="1"/>
    <xf numFmtId="0" fontId="15" fillId="0" borderId="2" xfId="0" applyFont="1" applyBorder="1" applyAlignment="1">
      <alignment horizontal="right" vertical="center" wrapText="1"/>
    </xf>
    <xf numFmtId="0" fontId="10" fillId="5" borderId="2" xfId="0" applyFont="1" applyFill="1" applyBorder="1" applyAlignment="1">
      <alignment horizontal="right" vertical="center"/>
    </xf>
    <xf numFmtId="0" fontId="10" fillId="4" borderId="5" xfId="0" applyFont="1" applyFill="1" applyBorder="1" applyAlignment="1">
      <alignment horizontal="center" vertical="top" wrapText="1"/>
    </xf>
    <xf numFmtId="0" fontId="15" fillId="0" borderId="2" xfId="0" applyFont="1" applyFill="1" applyBorder="1" applyAlignment="1">
      <alignment horizontal="center" vertical="top" wrapText="1"/>
    </xf>
    <xf numFmtId="0" fontId="15" fillId="5" borderId="2" xfId="0" applyFont="1" applyFill="1" applyBorder="1"/>
    <xf numFmtId="0" fontId="15" fillId="0" borderId="2" xfId="0" applyFont="1" applyFill="1" applyBorder="1" applyAlignment="1">
      <alignment horizontal="right" vertical="top" wrapText="1"/>
    </xf>
    <xf numFmtId="0" fontId="15" fillId="0" borderId="5" xfId="0" applyFont="1" applyBorder="1" applyAlignment="1">
      <alignment horizontal="right"/>
    </xf>
    <xf numFmtId="0" fontId="10" fillId="5" borderId="2" xfId="0" applyFont="1" applyFill="1" applyBorder="1" applyAlignment="1">
      <alignment horizontal="right"/>
    </xf>
    <xf numFmtId="0" fontId="39" fillId="0" borderId="2" xfId="0" applyFont="1" applyBorder="1" applyAlignment="1">
      <alignment horizontal="right" vertical="top" wrapText="1"/>
    </xf>
    <xf numFmtId="0" fontId="15" fillId="2" borderId="2" xfId="0" applyFont="1" applyFill="1" applyBorder="1" applyAlignment="1">
      <alignment horizontal="right"/>
    </xf>
    <xf numFmtId="1" fontId="10" fillId="5" borderId="2" xfId="0" applyNumberFormat="1" applyFont="1" applyFill="1" applyBorder="1" applyAlignment="1">
      <alignment horizontal="right"/>
    </xf>
    <xf numFmtId="0" fontId="15" fillId="0" borderId="5" xfId="0" applyFont="1" applyBorder="1" applyAlignment="1">
      <alignment horizontal="right" vertical="top" wrapText="1"/>
    </xf>
    <xf numFmtId="0" fontId="10" fillId="4" borderId="6" xfId="0" applyFont="1" applyFill="1" applyBorder="1" applyAlignment="1">
      <alignment horizontal="center" vertical="top" wrapText="1"/>
    </xf>
    <xf numFmtId="0" fontId="18" fillId="4" borderId="2" xfId="0" applyFont="1" applyFill="1" applyBorder="1" applyAlignment="1">
      <alignment horizontal="center" vertical="top" wrapText="1"/>
    </xf>
    <xf numFmtId="0" fontId="15" fillId="5" borderId="2" xfId="0" quotePrefix="1" applyFont="1" applyFill="1" applyBorder="1" applyAlignment="1">
      <alignment horizontal="center"/>
    </xf>
    <xf numFmtId="0" fontId="15" fillId="5" borderId="2" xfId="0" applyFont="1" applyFill="1" applyBorder="1" applyAlignment="1">
      <alignment horizontal="center" vertical="top" wrapText="1"/>
    </xf>
    <xf numFmtId="0" fontId="15" fillId="0" borderId="2" xfId="0" applyFont="1" applyFill="1" applyBorder="1" applyAlignment="1">
      <alignment horizontal="right"/>
    </xf>
    <xf numFmtId="0" fontId="10" fillId="5" borderId="6" xfId="0" applyFont="1" applyFill="1" applyBorder="1"/>
    <xf numFmtId="0" fontId="10" fillId="4" borderId="5" xfId="0" applyFont="1" applyFill="1" applyBorder="1" applyAlignment="1">
      <alignment vertical="top" wrapText="1"/>
    </xf>
    <xf numFmtId="0" fontId="10" fillId="4" borderId="9" xfId="0" applyFont="1" applyFill="1" applyBorder="1" applyAlignment="1">
      <alignment horizontal="center" vertical="top" wrapText="1"/>
    </xf>
    <xf numFmtId="0" fontId="10" fillId="5" borderId="2" xfId="0" applyFont="1" applyFill="1" applyBorder="1" applyAlignment="1">
      <alignment horizontal="center" vertical="top" wrapText="1"/>
    </xf>
    <xf numFmtId="0" fontId="10" fillId="5" borderId="8" xfId="0" applyFont="1" applyFill="1" applyBorder="1" applyAlignment="1">
      <alignment horizontal="center" vertical="top" wrapText="1"/>
    </xf>
    <xf numFmtId="0" fontId="10" fillId="5" borderId="6" xfId="0" applyFont="1" applyFill="1" applyBorder="1" applyAlignment="1">
      <alignment horizontal="center" vertical="top" wrapText="1"/>
    </xf>
    <xf numFmtId="0" fontId="15" fillId="5" borderId="6" xfId="0" applyFont="1" applyFill="1" applyBorder="1" applyAlignment="1">
      <alignment horizontal="center" vertical="top" wrapText="1"/>
    </xf>
    <xf numFmtId="2" fontId="10" fillId="5" borderId="2" xfId="0" applyNumberFormat="1" applyFont="1" applyFill="1" applyBorder="1"/>
    <xf numFmtId="0" fontId="10" fillId="5" borderId="5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right" vertical="top" wrapText="1"/>
    </xf>
    <xf numFmtId="2" fontId="10" fillId="5" borderId="2" xfId="0" applyNumberFormat="1" applyFont="1" applyFill="1" applyBorder="1" applyAlignment="1">
      <alignment vertical="center"/>
    </xf>
    <xf numFmtId="0" fontId="15" fillId="0" borderId="2" xfId="0" applyFont="1" applyFill="1" applyBorder="1" applyAlignment="1">
      <alignment horizontal="left"/>
    </xf>
    <xf numFmtId="0" fontId="10" fillId="4" borderId="2" xfId="1" applyFont="1" applyFill="1" applyBorder="1" applyAlignment="1">
      <alignment horizontal="center" vertical="top" wrapText="1"/>
    </xf>
    <xf numFmtId="0" fontId="25" fillId="4" borderId="2" xfId="1" applyFont="1" applyFill="1" applyBorder="1" applyAlignment="1">
      <alignment horizontal="center"/>
    </xf>
    <xf numFmtId="2" fontId="10" fillId="5" borderId="2" xfId="1" applyNumberFormat="1" applyFont="1" applyFill="1" applyBorder="1"/>
    <xf numFmtId="2" fontId="10" fillId="5" borderId="2" xfId="1" applyNumberFormat="1" applyFont="1" applyFill="1" applyBorder="1" applyAlignment="1">
      <alignment vertical="center"/>
    </xf>
    <xf numFmtId="2" fontId="10" fillId="5" borderId="2" xfId="1" applyNumberFormat="1" applyFont="1" applyFill="1" applyBorder="1" applyAlignment="1">
      <alignment horizontal="right"/>
    </xf>
    <xf numFmtId="0" fontId="15" fillId="0" borderId="2" xfId="1" applyFont="1" applyBorder="1" applyAlignment="1">
      <alignment horizontal="right" vertical="top" wrapText="1"/>
    </xf>
    <xf numFmtId="0" fontId="15" fillId="0" borderId="2" xfId="1" applyFont="1" applyBorder="1" applyAlignment="1">
      <alignment horizontal="right" vertical="center" wrapText="1"/>
    </xf>
    <xf numFmtId="0" fontId="15" fillId="0" borderId="2" xfId="1" applyFont="1" applyBorder="1" applyAlignment="1">
      <alignment horizontal="right"/>
    </xf>
    <xf numFmtId="0" fontId="10" fillId="4" borderId="2" xfId="0" applyFont="1" applyFill="1" applyBorder="1" applyAlignment="1">
      <alignment vertical="top" wrapText="1"/>
    </xf>
    <xf numFmtId="0" fontId="25" fillId="4" borderId="2" xfId="0" applyFont="1" applyFill="1" applyBorder="1" applyAlignment="1">
      <alignment horizontal="center" vertical="top" wrapText="1"/>
    </xf>
    <xf numFmtId="2" fontId="10" fillId="5" borderId="2" xfId="0" applyNumberFormat="1" applyFont="1" applyFill="1" applyBorder="1" applyAlignment="1">
      <alignment horizontal="right" vertical="top" wrapText="1"/>
    </xf>
    <xf numFmtId="2" fontId="15" fillId="0" borderId="2" xfId="0" applyNumberFormat="1" applyFont="1" applyBorder="1" applyAlignment="1">
      <alignment vertical="top" wrapText="1"/>
    </xf>
    <xf numFmtId="2" fontId="15" fillId="0" borderId="2" xfId="0" applyNumberFormat="1" applyFont="1" applyBorder="1" applyAlignment="1"/>
    <xf numFmtId="2" fontId="10" fillId="5" borderId="2" xfId="0" applyNumberFormat="1" applyFont="1" applyFill="1" applyBorder="1" applyAlignment="1"/>
    <xf numFmtId="0" fontId="27" fillId="0" borderId="2" xfId="1" applyFont="1" applyBorder="1" applyAlignment="1"/>
    <xf numFmtId="0" fontId="27" fillId="0" borderId="2" xfId="1" applyFont="1" applyFill="1" applyBorder="1" applyAlignment="1"/>
    <xf numFmtId="0" fontId="15" fillId="0" borderId="2" xfId="1" applyFont="1" applyBorder="1" applyAlignment="1">
      <alignment vertical="top" wrapText="1"/>
    </xf>
    <xf numFmtId="0" fontId="15" fillId="0" borderId="2" xfId="2" applyBorder="1" applyAlignment="1">
      <alignment horizontal="right"/>
    </xf>
    <xf numFmtId="0" fontId="10" fillId="4" borderId="2" xfId="2" applyFont="1" applyFill="1" applyBorder="1" applyAlignment="1">
      <alignment horizontal="center" vertical="top" wrapText="1"/>
    </xf>
    <xf numFmtId="0" fontId="15" fillId="5" borderId="2" xfId="0" quotePrefix="1" applyFont="1" applyFill="1" applyBorder="1" applyAlignment="1">
      <alignment horizontal="center" vertical="center"/>
    </xf>
    <xf numFmtId="0" fontId="10" fillId="5" borderId="2" xfId="2" applyFont="1" applyFill="1" applyBorder="1" applyAlignment="1">
      <alignment horizontal="right"/>
    </xf>
    <xf numFmtId="0" fontId="10" fillId="4" borderId="10" xfId="2" applyFont="1" applyFill="1" applyBorder="1" applyAlignment="1">
      <alignment horizontal="center" vertical="top" wrapText="1"/>
    </xf>
    <xf numFmtId="0" fontId="10" fillId="4" borderId="11" xfId="2" applyFont="1" applyFill="1" applyBorder="1" applyAlignment="1">
      <alignment horizontal="center" vertical="top" wrapText="1"/>
    </xf>
    <xf numFmtId="0" fontId="10" fillId="4" borderId="4" xfId="2" applyFont="1" applyFill="1" applyBorder="1" applyAlignment="1">
      <alignment horizontal="center" vertical="top" wrapText="1"/>
    </xf>
    <xf numFmtId="0" fontId="10" fillId="4" borderId="5" xfId="2" applyFont="1" applyFill="1" applyBorder="1" applyAlignment="1">
      <alignment horizontal="center" vertical="top" wrapText="1"/>
    </xf>
    <xf numFmtId="0" fontId="10" fillId="5" borderId="5" xfId="2" applyFont="1" applyFill="1" applyBorder="1" applyAlignment="1">
      <alignment horizontal="right"/>
    </xf>
    <xf numFmtId="0" fontId="10" fillId="5" borderId="4" xfId="2" applyFont="1" applyFill="1" applyBorder="1"/>
    <xf numFmtId="0" fontId="10" fillId="5" borderId="2" xfId="2" applyFont="1" applyFill="1" applyBorder="1" applyAlignment="1">
      <alignment horizontal="center"/>
    </xf>
    <xf numFmtId="0" fontId="10" fillId="5" borderId="2" xfId="2" applyFont="1" applyFill="1" applyBorder="1"/>
    <xf numFmtId="0" fontId="41" fillId="4" borderId="3" xfId="0" applyFont="1" applyFill="1" applyBorder="1" applyAlignment="1">
      <alignment horizontal="center" vertical="top" wrapText="1"/>
    </xf>
    <xf numFmtId="0" fontId="40" fillId="4" borderId="2" xfId="0" applyFont="1" applyFill="1" applyBorder="1" applyAlignment="1">
      <alignment horizontal="center" vertical="top" wrapText="1"/>
    </xf>
    <xf numFmtId="0" fontId="39" fillId="2" borderId="2" xfId="0" applyFont="1" applyFill="1" applyBorder="1" applyAlignment="1">
      <alignment horizontal="right" vertical="top" wrapText="1"/>
    </xf>
    <xf numFmtId="0" fontId="49" fillId="4" borderId="2" xfId="0" applyFont="1" applyFill="1" applyBorder="1" applyAlignment="1">
      <alignment horizontal="center" vertical="top" wrapText="1"/>
    </xf>
    <xf numFmtId="0" fontId="10" fillId="5" borderId="2" xfId="1" applyFont="1" applyFill="1" applyBorder="1" applyAlignment="1">
      <alignment horizontal="right"/>
    </xf>
    <xf numFmtId="0" fontId="10" fillId="5" borderId="2" xfId="1" applyFont="1" applyFill="1" applyBorder="1" applyAlignment="1">
      <alignment horizontal="right" vertical="top" wrapText="1"/>
    </xf>
    <xf numFmtId="0" fontId="18" fillId="4" borderId="2" xfId="0" applyFont="1" applyFill="1" applyBorder="1" applyAlignment="1">
      <alignment horizontal="center"/>
    </xf>
    <xf numFmtId="1" fontId="10" fillId="5" borderId="2" xfId="0" applyNumberFormat="1" applyFont="1" applyFill="1" applyBorder="1"/>
    <xf numFmtId="2" fontId="10" fillId="5" borderId="2" xfId="0" applyNumberFormat="1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" fontId="10" fillId="5" borderId="2" xfId="0" applyNumberFormat="1" applyFont="1" applyFill="1" applyBorder="1" applyAlignment="1"/>
    <xf numFmtId="1" fontId="0" fillId="5" borderId="2" xfId="0" applyNumberFormat="1" applyFill="1" applyBorder="1" applyAlignment="1"/>
    <xf numFmtId="2" fontId="15" fillId="0" borderId="2" xfId="0" applyNumberFormat="1" applyFont="1" applyBorder="1" applyAlignment="1">
      <alignment horizontal="center" vertical="center"/>
    </xf>
    <xf numFmtId="2" fontId="10" fillId="5" borderId="2" xfId="0" applyNumberFormat="1" applyFont="1" applyFill="1" applyBorder="1" applyAlignment="1">
      <alignment horizontal="center" vertical="center"/>
    </xf>
    <xf numFmtId="2" fontId="0" fillId="0" borderId="2" xfId="0" applyNumberFormat="1" applyBorder="1"/>
    <xf numFmtId="0" fontId="10" fillId="4" borderId="2" xfId="1" quotePrefix="1" applyFont="1" applyFill="1" applyBorder="1" applyAlignment="1">
      <alignment horizontal="center" vertical="center" wrapText="1"/>
    </xf>
    <xf numFmtId="0" fontId="25" fillId="4" borderId="3" xfId="1" quotePrefix="1" applyFont="1" applyFill="1" applyBorder="1" applyAlignment="1">
      <alignment horizontal="center" vertical="center" wrapText="1"/>
    </xf>
    <xf numFmtId="0" fontId="10" fillId="5" borderId="2" xfId="1" applyFont="1" applyFill="1" applyBorder="1"/>
    <xf numFmtId="0" fontId="15" fillId="0" borderId="2" xfId="1" applyFont="1" applyBorder="1" applyAlignment="1">
      <alignment horizontal="right" vertical="center"/>
    </xf>
    <xf numFmtId="0" fontId="10" fillId="5" borderId="2" xfId="1" applyFont="1" applyFill="1" applyBorder="1" applyAlignment="1">
      <alignment horizontal="left"/>
    </xf>
    <xf numFmtId="0" fontId="15" fillId="5" borderId="2" xfId="1" applyFont="1" applyFill="1" applyBorder="1"/>
    <xf numFmtId="0" fontId="30" fillId="4" borderId="2" xfId="1" applyFont="1" applyFill="1" applyBorder="1" applyAlignment="1">
      <alignment horizontal="center" vertical="top" wrapText="1"/>
    </xf>
    <xf numFmtId="0" fontId="35" fillId="4" borderId="2" xfId="1" applyFont="1" applyFill="1" applyBorder="1" applyAlignment="1">
      <alignment horizontal="center"/>
    </xf>
    <xf numFmtId="0" fontId="35" fillId="4" borderId="2" xfId="1" applyFont="1" applyFill="1" applyBorder="1" applyAlignment="1">
      <alignment horizontal="center" wrapText="1"/>
    </xf>
    <xf numFmtId="0" fontId="28" fillId="5" borderId="2" xfId="1" applyFont="1" applyFill="1" applyBorder="1"/>
    <xf numFmtId="0" fontId="25" fillId="4" borderId="2" xfId="3" applyFont="1" applyFill="1" applyBorder="1" applyAlignment="1">
      <alignment horizontal="center" vertical="top" wrapText="1"/>
    </xf>
    <xf numFmtId="0" fontId="10" fillId="5" borderId="2" xfId="3" applyFont="1" applyFill="1" applyBorder="1" applyAlignment="1">
      <alignment horizontal="center"/>
    </xf>
    <xf numFmtId="0" fontId="10" fillId="5" borderId="2" xfId="3" applyFont="1" applyFill="1" applyBorder="1" applyAlignment="1">
      <alignment horizontal="left" vertical="center"/>
    </xf>
    <xf numFmtId="0" fontId="80" fillId="0" borderId="0" xfId="1" applyFont="1"/>
    <xf numFmtId="0" fontId="28" fillId="4" borderId="2" xfId="1" applyFont="1" applyFill="1" applyBorder="1" applyAlignment="1">
      <alignment horizontal="center" vertical="top" wrapText="1"/>
    </xf>
    <xf numFmtId="0" fontId="49" fillId="5" borderId="2" xfId="1" applyFont="1" applyFill="1" applyBorder="1" applyAlignment="1">
      <alignment horizontal="center" vertical="center"/>
    </xf>
    <xf numFmtId="0" fontId="26" fillId="4" borderId="0" xfId="1" applyFont="1" applyFill="1" applyAlignment="1">
      <alignment horizontal="center" vertical="top" wrapText="1"/>
    </xf>
    <xf numFmtId="0" fontId="26" fillId="4" borderId="2" xfId="1" applyFont="1" applyFill="1" applyBorder="1" applyAlignment="1">
      <alignment horizontal="center" vertical="top" wrapText="1"/>
    </xf>
    <xf numFmtId="0" fontId="30" fillId="4" borderId="3" xfId="1" applyFont="1" applyFill="1" applyBorder="1" applyAlignment="1">
      <alignment horizontal="center" vertical="top" wrapText="1"/>
    </xf>
    <xf numFmtId="0" fontId="28" fillId="4" borderId="3" xfId="1" applyFont="1" applyFill="1" applyBorder="1" applyAlignment="1">
      <alignment horizontal="center" vertical="top" wrapText="1"/>
    </xf>
    <xf numFmtId="0" fontId="26" fillId="4" borderId="2" xfId="1" applyFont="1" applyFill="1" applyBorder="1" applyAlignment="1">
      <alignment horizontal="center"/>
    </xf>
    <xf numFmtId="0" fontId="15" fillId="0" borderId="2" xfId="2" applyBorder="1" applyAlignment="1">
      <alignment horizontal="right" vertical="center"/>
    </xf>
    <xf numFmtId="0" fontId="39" fillId="0" borderId="2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right" vertical="top"/>
    </xf>
    <xf numFmtId="2" fontId="39" fillId="0" borderId="2" xfId="0" quotePrefix="1" applyNumberFormat="1" applyFont="1" applyBorder="1" applyAlignment="1">
      <alignment horizontal="right" vertical="top" wrapText="1"/>
    </xf>
    <xf numFmtId="0" fontId="15" fillId="0" borderId="2" xfId="2" applyFont="1" applyBorder="1" applyAlignment="1">
      <alignment horizontal="right" vertical="center" wrapText="1"/>
    </xf>
    <xf numFmtId="0" fontId="10" fillId="0" borderId="0" xfId="0" applyFont="1" applyAlignment="1">
      <alignment vertical="center"/>
    </xf>
    <xf numFmtId="0" fontId="15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1" fontId="15" fillId="0" borderId="2" xfId="0" applyNumberFormat="1" applyFont="1" applyBorder="1" applyAlignment="1">
      <alignment horizontal="right" vertical="center" wrapText="1"/>
    </xf>
    <xf numFmtId="0" fontId="64" fillId="0" borderId="6" xfId="0" applyFont="1" applyBorder="1" applyAlignment="1">
      <alignment horizontal="right" vertical="top" wrapText="1"/>
    </xf>
    <xf numFmtId="0" fontId="39" fillId="0" borderId="2" xfId="0" quotePrefix="1" applyFont="1" applyBorder="1" applyAlignment="1">
      <alignment horizontal="right" vertical="center" wrapText="1"/>
    </xf>
    <xf numFmtId="0" fontId="39" fillId="0" borderId="0" xfId="0" applyFont="1" applyAlignment="1">
      <alignment horizontal="right"/>
    </xf>
    <xf numFmtId="0" fontId="40" fillId="0" borderId="0" xfId="0" applyFont="1" applyBorder="1" applyAlignment="1">
      <alignment horizontal="right"/>
    </xf>
    <xf numFmtId="0" fontId="10" fillId="0" borderId="0" xfId="1" applyFont="1" applyAlignment="1">
      <alignment horizontal="right"/>
    </xf>
    <xf numFmtId="0" fontId="0" fillId="0" borderId="0" xfId="0" applyAlignment="1">
      <alignment horizontal="right"/>
    </xf>
    <xf numFmtId="0" fontId="39" fillId="0" borderId="2" xfId="0" applyFont="1" applyFill="1" applyBorder="1" applyAlignment="1">
      <alignment horizontal="right" vertical="top" wrapText="1"/>
    </xf>
    <xf numFmtId="0" fontId="15" fillId="0" borderId="2" xfId="2" applyFont="1" applyFill="1" applyBorder="1" applyAlignment="1">
      <alignment horizontal="right" vertical="top" wrapText="1"/>
    </xf>
    <xf numFmtId="0" fontId="68" fillId="0" borderId="0" xfId="0" applyFont="1" applyFill="1" applyBorder="1"/>
    <xf numFmtId="0" fontId="68" fillId="0" borderId="0" xfId="0" applyFont="1" applyBorder="1"/>
    <xf numFmtId="2" fontId="15" fillId="0" borderId="0" xfId="0" applyNumberFormat="1" applyFont="1" applyBorder="1" applyAlignment="1">
      <alignment horizontal="right" wrapText="1"/>
    </xf>
    <xf numFmtId="2" fontId="68" fillId="0" borderId="0" xfId="0" applyNumberFormat="1" applyFont="1" applyFill="1" applyBorder="1" applyAlignment="1">
      <alignment horizontal="right"/>
    </xf>
    <xf numFmtId="1" fontId="15" fillId="0" borderId="6" xfId="0" applyNumberFormat="1" applyFont="1" applyBorder="1" applyAlignment="1">
      <alignment horizontal="right" vertical="top" wrapText="1"/>
    </xf>
    <xf numFmtId="1" fontId="15" fillId="0" borderId="6" xfId="0" applyNumberFormat="1" applyFont="1" applyFill="1" applyBorder="1" applyAlignment="1">
      <alignment horizontal="right" vertical="top" wrapText="1"/>
    </xf>
    <xf numFmtId="1" fontId="15" fillId="0" borderId="6" xfId="0" applyNumberFormat="1" applyFont="1" applyFill="1" applyBorder="1" applyAlignment="1">
      <alignment horizontal="right"/>
    </xf>
    <xf numFmtId="1" fontId="64" fillId="0" borderId="6" xfId="0" applyNumberFormat="1" applyFont="1" applyBorder="1" applyAlignment="1">
      <alignment horizontal="right" vertical="top" wrapText="1"/>
    </xf>
    <xf numFmtId="0" fontId="0" fillId="0" borderId="2" xfId="0" applyBorder="1" applyAlignment="1">
      <alignment vertical="center"/>
    </xf>
    <xf numFmtId="0" fontId="15" fillId="0" borderId="2" xfId="0" applyFont="1" applyFill="1" applyBorder="1" applyAlignment="1">
      <alignment horizontal="right" vertical="top"/>
    </xf>
    <xf numFmtId="0" fontId="10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" fontId="0" fillId="0" borderId="0" xfId="0" applyNumberFormat="1"/>
    <xf numFmtId="0" fontId="15" fillId="0" borderId="5" xfId="0" applyFont="1" applyFill="1" applyBorder="1" applyAlignment="1">
      <alignment horizontal="right" vertical="top" wrapText="1"/>
    </xf>
    <xf numFmtId="0" fontId="15" fillId="0" borderId="2" xfId="0" applyFont="1" applyFill="1" applyBorder="1" applyAlignment="1">
      <alignment horizontal="right" vertical="center" wrapText="1"/>
    </xf>
    <xf numFmtId="0" fontId="67" fillId="0" borderId="3" xfId="1" applyFont="1" applyBorder="1" applyAlignment="1">
      <alignment horizontal="right" vertical="center" wrapText="1"/>
    </xf>
    <xf numFmtId="0" fontId="67" fillId="0" borderId="2" xfId="1" applyFont="1" applyBorder="1" applyAlignment="1">
      <alignment horizontal="right" vertical="center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 vertical="top" wrapText="1"/>
    </xf>
    <xf numFmtId="0" fontId="22" fillId="0" borderId="0" xfId="0" applyFont="1" applyAlignment="1">
      <alignment horizontal="left"/>
    </xf>
    <xf numFmtId="0" fontId="39" fillId="0" borderId="2" xfId="0" applyFont="1" applyBorder="1" applyAlignment="1">
      <alignment horizontal="right" vertical="center" wrapText="1"/>
    </xf>
    <xf numFmtId="0" fontId="83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2" fontId="15" fillId="0" borderId="0" xfId="3" applyNumberFormat="1"/>
    <xf numFmtId="0" fontId="60" fillId="0" borderId="0" xfId="3" applyFont="1"/>
    <xf numFmtId="0" fontId="68" fillId="0" borderId="0" xfId="3" applyFont="1"/>
    <xf numFmtId="2" fontId="68" fillId="0" borderId="0" xfId="3" applyNumberFormat="1" applyFont="1"/>
    <xf numFmtId="2" fontId="64" fillId="0" borderId="0" xfId="3" applyNumberFormat="1" applyFont="1"/>
    <xf numFmtId="0" fontId="15" fillId="0" borderId="2" xfId="3" applyBorder="1" applyAlignment="1">
      <alignment horizontal="right" vertical="center"/>
    </xf>
    <xf numFmtId="2" fontId="15" fillId="0" borderId="2" xfId="3" applyNumberFormat="1" applyBorder="1" applyAlignment="1">
      <alignment horizontal="right" vertical="center"/>
    </xf>
    <xf numFmtId="2" fontId="10" fillId="0" borderId="0" xfId="3" applyNumberFormat="1" applyFont="1"/>
    <xf numFmtId="2" fontId="10" fillId="5" borderId="2" xfId="3" applyNumberFormat="1" applyFont="1" applyFill="1" applyBorder="1" applyAlignment="1">
      <alignment vertical="center"/>
    </xf>
    <xf numFmtId="2" fontId="64" fillId="0" borderId="2" xfId="0" applyNumberFormat="1" applyFont="1" applyBorder="1" applyAlignment="1">
      <alignment horizontal="right" vertical="top" wrapText="1"/>
    </xf>
    <xf numFmtId="2" fontId="64" fillId="0" borderId="2" xfId="0" applyNumberFormat="1" applyFont="1" applyFill="1" applyBorder="1" applyAlignment="1">
      <alignment horizontal="right" vertical="top" wrapText="1"/>
    </xf>
    <xf numFmtId="2" fontId="64" fillId="0" borderId="2" xfId="0" applyNumberFormat="1" applyFont="1" applyFill="1" applyBorder="1" applyAlignment="1">
      <alignment horizontal="right"/>
    </xf>
    <xf numFmtId="2" fontId="64" fillId="0" borderId="2" xfId="0" applyNumberFormat="1" applyFont="1" applyBorder="1" applyAlignment="1">
      <alignment vertical="top" wrapText="1"/>
    </xf>
    <xf numFmtId="2" fontId="64" fillId="0" borderId="2" xfId="0" applyNumberFormat="1" applyFont="1" applyBorder="1" applyAlignment="1"/>
    <xf numFmtId="0" fontId="0" fillId="0" borderId="0" xfId="0" applyAlignment="1">
      <alignment horizontal="left"/>
    </xf>
    <xf numFmtId="0" fontId="15" fillId="0" borderId="0" xfId="2" applyAlignment="1">
      <alignment horizontal="left"/>
    </xf>
    <xf numFmtId="0" fontId="84" fillId="0" borderId="6" xfId="0" applyFont="1" applyBorder="1" applyAlignment="1">
      <alignment horizontal="center" vertical="center" wrapText="1"/>
    </xf>
    <xf numFmtId="0" fontId="84" fillId="0" borderId="6" xfId="0" applyFont="1" applyBorder="1" applyAlignment="1">
      <alignment horizontal="center" vertical="center"/>
    </xf>
    <xf numFmtId="2" fontId="0" fillId="0" borderId="0" xfId="0" applyNumberFormat="1"/>
    <xf numFmtId="0" fontId="15" fillId="0" borderId="2" xfId="2" applyFont="1" applyBorder="1" applyAlignment="1">
      <alignment horizontal="right" vertical="center"/>
    </xf>
    <xf numFmtId="0" fontId="0" fillId="0" borderId="0" xfId="0" applyAlignment="1">
      <alignment vertical="center"/>
    </xf>
    <xf numFmtId="0" fontId="10" fillId="4" borderId="2" xfId="2" applyFont="1" applyFill="1" applyBorder="1" applyAlignment="1">
      <alignment horizontal="left" vertical="top" wrapText="1"/>
    </xf>
    <xf numFmtId="0" fontId="15" fillId="0" borderId="2" xfId="2" applyBorder="1" applyAlignment="1">
      <alignment horizontal="left" vertical="center" wrapText="1"/>
    </xf>
    <xf numFmtId="0" fontId="15" fillId="0" borderId="2" xfId="2" applyFont="1" applyBorder="1" applyAlignment="1">
      <alignment horizontal="left" vertical="center" wrapText="1"/>
    </xf>
    <xf numFmtId="0" fontId="10" fillId="5" borderId="2" xfId="2" applyFont="1" applyFill="1" applyBorder="1" applyAlignment="1">
      <alignment horizontal="left"/>
    </xf>
    <xf numFmtId="0" fontId="14" fillId="0" borderId="0" xfId="2" applyFont="1" applyAlignment="1">
      <alignment horizontal="left"/>
    </xf>
    <xf numFmtId="0" fontId="85" fillId="0" borderId="0" xfId="1" applyFont="1"/>
    <xf numFmtId="0" fontId="10" fillId="4" borderId="5" xfId="0" applyFont="1" applyFill="1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top" wrapText="1"/>
    </xf>
    <xf numFmtId="0" fontId="10" fillId="5" borderId="2" xfId="0" applyFont="1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0" fillId="4" borderId="2" xfId="0" applyFont="1" applyFill="1" applyBorder="1" applyAlignment="1">
      <alignment horizontal="center" vertical="top"/>
    </xf>
    <xf numFmtId="0" fontId="10" fillId="5" borderId="2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top" wrapText="1"/>
    </xf>
    <xf numFmtId="0" fontId="40" fillId="4" borderId="2" xfId="0" applyFont="1" applyFill="1" applyBorder="1" applyAlignment="1">
      <alignment horizontal="center" vertical="top" wrapText="1"/>
    </xf>
    <xf numFmtId="0" fontId="49" fillId="4" borderId="2" xfId="0" applyFont="1" applyFill="1" applyBorder="1" applyAlignment="1">
      <alignment horizontal="center" vertical="top" wrapText="1"/>
    </xf>
    <xf numFmtId="0" fontId="49" fillId="4" borderId="5" xfId="0" applyFont="1" applyFill="1" applyBorder="1" applyAlignment="1">
      <alignment horizontal="center" vertical="top" wrapText="1"/>
    </xf>
    <xf numFmtId="0" fontId="30" fillId="4" borderId="2" xfId="1" applyFont="1" applyFill="1" applyBorder="1" applyAlignment="1">
      <alignment horizontal="center" vertical="top" wrapText="1"/>
    </xf>
    <xf numFmtId="0" fontId="30" fillId="4" borderId="3" xfId="1" applyFont="1" applyFill="1" applyBorder="1" applyAlignment="1">
      <alignment horizontal="center" vertical="top" wrapText="1"/>
    </xf>
    <xf numFmtId="0" fontId="30" fillId="4" borderId="5" xfId="1" applyFont="1" applyFill="1" applyBorder="1" applyAlignment="1">
      <alignment horizontal="center" vertical="top" wrapText="1"/>
    </xf>
    <xf numFmtId="0" fontId="39" fillId="0" borderId="2" xfId="0" applyFont="1" applyFill="1" applyBorder="1" applyAlignment="1">
      <alignment horizontal="right" vertical="center" wrapText="1"/>
    </xf>
    <xf numFmtId="0" fontId="15" fillId="0" borderId="2" xfId="1" applyFont="1" applyFill="1" applyBorder="1" applyAlignment="1">
      <alignment horizontal="right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vertical="center"/>
    </xf>
    <xf numFmtId="2" fontId="10" fillId="5" borderId="2" xfId="0" applyNumberFormat="1" applyFont="1" applyFill="1" applyBorder="1" applyAlignment="1">
      <alignment vertical="center" wrapText="1"/>
    </xf>
    <xf numFmtId="0" fontId="10" fillId="5" borderId="2" xfId="0" applyFont="1" applyFill="1" applyBorder="1" applyAlignment="1">
      <alignment horizontal="right" vertical="center" wrapText="1"/>
    </xf>
    <xf numFmtId="0" fontId="68" fillId="0" borderId="0" xfId="0" applyFont="1"/>
    <xf numFmtId="0" fontId="25" fillId="4" borderId="2" xfId="0" applyFont="1" applyFill="1" applyBorder="1" applyAlignment="1">
      <alignment horizontal="center" vertical="top"/>
    </xf>
    <xf numFmtId="0" fontId="10" fillId="5" borderId="2" xfId="0" applyFont="1" applyFill="1" applyBorder="1" applyAlignment="1">
      <alignment horizontal="center" vertical="center" wrapText="1"/>
    </xf>
    <xf numFmtId="0" fontId="50" fillId="4" borderId="2" xfId="0" applyFont="1" applyFill="1" applyBorder="1" applyAlignment="1">
      <alignment horizontal="center"/>
    </xf>
    <xf numFmtId="0" fontId="54" fillId="4" borderId="2" xfId="0" applyFont="1" applyFill="1" applyBorder="1" applyAlignment="1">
      <alignment horizontal="center" vertical="center" wrapText="1"/>
    </xf>
    <xf numFmtId="0" fontId="76" fillId="0" borderId="0" xfId="0" applyFont="1" applyBorder="1" applyAlignment="1"/>
    <xf numFmtId="0" fontId="41" fillId="4" borderId="2" xfId="0" quotePrefix="1" applyFont="1" applyFill="1" applyBorder="1" applyAlignment="1">
      <alignment horizontal="right" vertical="top" wrapText="1"/>
    </xf>
    <xf numFmtId="0" fontId="10" fillId="4" borderId="2" xfId="1" applyFont="1" applyFill="1" applyBorder="1" applyAlignment="1">
      <alignment horizontal="center" vertical="center"/>
    </xf>
    <xf numFmtId="0" fontId="41" fillId="4" borderId="2" xfId="0" applyFont="1" applyFill="1" applyBorder="1" applyAlignment="1">
      <alignment horizontal="center" vertical="top" wrapText="1"/>
    </xf>
    <xf numFmtId="0" fontId="68" fillId="0" borderId="0" xfId="1" applyFont="1" applyAlignment="1"/>
    <xf numFmtId="0" fontId="53" fillId="4" borderId="2" xfId="0" applyFont="1" applyFill="1" applyBorder="1" applyAlignment="1">
      <alignment vertical="top" wrapText="1"/>
    </xf>
    <xf numFmtId="0" fontId="53" fillId="4" borderId="2" xfId="0" applyFont="1" applyFill="1" applyBorder="1" applyAlignment="1">
      <alignment horizontal="center" vertical="top" wrapText="1"/>
    </xf>
    <xf numFmtId="0" fontId="53" fillId="4" borderId="3" xfId="0" applyFont="1" applyFill="1" applyBorder="1" applyAlignment="1">
      <alignment horizontal="center" vertical="top" wrapText="1"/>
    </xf>
    <xf numFmtId="0" fontId="58" fillId="4" borderId="2" xfId="0" applyFont="1" applyFill="1" applyBorder="1" applyAlignment="1">
      <alignment vertical="top" wrapText="1"/>
    </xf>
    <xf numFmtId="0" fontId="58" fillId="4" borderId="2" xfId="0" applyFont="1" applyFill="1" applyBorder="1" applyAlignment="1">
      <alignment horizontal="center" vertical="top" wrapText="1"/>
    </xf>
    <xf numFmtId="0" fontId="49" fillId="4" borderId="2" xfId="0" applyFont="1" applyFill="1" applyBorder="1" applyAlignment="1">
      <alignment vertical="top" wrapText="1"/>
    </xf>
    <xf numFmtId="0" fontId="59" fillId="5" borderId="2" xfId="0" applyFont="1" applyFill="1" applyBorder="1" applyAlignment="1">
      <alignment horizontal="center" vertical="center" wrapText="1"/>
    </xf>
    <xf numFmtId="0" fontId="59" fillId="5" borderId="2" xfId="0" applyFont="1" applyFill="1" applyBorder="1" applyAlignment="1">
      <alignment vertical="center" wrapText="1"/>
    </xf>
    <xf numFmtId="0" fontId="59" fillId="5" borderId="5" xfId="0" applyFont="1" applyFill="1" applyBorder="1" applyAlignment="1">
      <alignment vertical="center" wrapText="1"/>
    </xf>
    <xf numFmtId="0" fontId="49" fillId="5" borderId="2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top" wrapText="1"/>
    </xf>
    <xf numFmtId="0" fontId="32" fillId="4" borderId="2" xfId="0" applyFont="1" applyFill="1" applyBorder="1" applyAlignment="1">
      <alignment horizontal="center" vertical="top" wrapText="1"/>
    </xf>
    <xf numFmtId="0" fontId="21" fillId="5" borderId="2" xfId="0" applyFont="1" applyFill="1" applyBorder="1" applyAlignment="1">
      <alignment vertical="top" wrapText="1"/>
    </xf>
    <xf numFmtId="0" fontId="23" fillId="5" borderId="2" xfId="0" applyFont="1" applyFill="1" applyBorder="1" applyAlignment="1">
      <alignment vertical="top" wrapText="1"/>
    </xf>
    <xf numFmtId="0" fontId="23" fillId="5" borderId="2" xfId="0" applyFont="1" applyFill="1" applyBorder="1" applyAlignment="1">
      <alignment horizontal="center" vertical="center" wrapText="1"/>
    </xf>
    <xf numFmtId="0" fontId="23" fillId="5" borderId="2" xfId="0" applyFont="1" applyFill="1" applyBorder="1" applyAlignment="1">
      <alignment horizontal="center" vertical="top" wrapText="1"/>
    </xf>
    <xf numFmtId="0" fontId="10" fillId="5" borderId="5" xfId="0" applyFont="1" applyFill="1" applyBorder="1" applyAlignment="1">
      <alignment horizontal="center" vertical="top" wrapText="1"/>
    </xf>
    <xf numFmtId="0" fontId="10" fillId="5" borderId="9" xfId="0" applyFont="1" applyFill="1" applyBorder="1" applyAlignment="1">
      <alignment vertical="center"/>
    </xf>
    <xf numFmtId="0" fontId="10" fillId="5" borderId="6" xfId="0" applyFont="1" applyFill="1" applyBorder="1" applyAlignment="1">
      <alignment vertical="center"/>
    </xf>
    <xf numFmtId="0" fontId="68" fillId="2" borderId="7" xfId="0" applyFont="1" applyFill="1" applyBorder="1" applyAlignment="1"/>
    <xf numFmtId="0" fontId="0" fillId="5" borderId="9" xfId="0" applyFill="1" applyBorder="1" applyAlignment="1"/>
    <xf numFmtId="0" fontId="0" fillId="5" borderId="6" xfId="0" applyFill="1" applyBorder="1" applyAlignment="1"/>
    <xf numFmtId="0" fontId="10" fillId="5" borderId="6" xfId="0" applyFont="1" applyFill="1" applyBorder="1" applyAlignment="1"/>
    <xf numFmtId="0" fontId="30" fillId="5" borderId="2" xfId="1" applyFont="1" applyFill="1" applyBorder="1" applyAlignment="1">
      <alignment horizontal="right" vertical="top" wrapText="1"/>
    </xf>
    <xf numFmtId="0" fontId="30" fillId="5" borderId="2" xfId="1" applyFont="1" applyFill="1" applyBorder="1" applyAlignment="1">
      <alignment horizontal="right" vertical="center" wrapText="1"/>
    </xf>
    <xf numFmtId="0" fontId="30" fillId="5" borderId="3" xfId="1" applyFont="1" applyFill="1" applyBorder="1" applyAlignment="1">
      <alignment horizontal="right" vertical="center" wrapText="1"/>
    </xf>
    <xf numFmtId="1" fontId="15" fillId="0" borderId="2" xfId="0" applyNumberFormat="1" applyFont="1" applyBorder="1" applyAlignment="1">
      <alignment horizontal="right" vertical="top" wrapText="1"/>
    </xf>
    <xf numFmtId="1" fontId="15" fillId="0" borderId="2" xfId="0" applyNumberFormat="1" applyFont="1" applyFill="1" applyBorder="1" applyAlignment="1">
      <alignment horizontal="right" vertical="top" wrapText="1"/>
    </xf>
    <xf numFmtId="1" fontId="15" fillId="0" borderId="2" xfId="0" applyNumberFormat="1" applyFont="1" applyFill="1" applyBorder="1" applyAlignment="1">
      <alignment horizontal="right"/>
    </xf>
    <xf numFmtId="0" fontId="10" fillId="4" borderId="2" xfId="0" applyFont="1" applyFill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top" wrapText="1"/>
    </xf>
    <xf numFmtId="0" fontId="10" fillId="4" borderId="2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left"/>
    </xf>
    <xf numFmtId="0" fontId="10" fillId="4" borderId="2" xfId="0" applyFont="1" applyFill="1" applyBorder="1" applyAlignment="1">
      <alignment horizontal="center" vertical="top" wrapText="1"/>
    </xf>
    <xf numFmtId="0" fontId="10" fillId="5" borderId="2" xfId="0" applyFont="1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69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1" applyFont="1" applyAlignment="1">
      <alignment horizontal="center" vertical="top" wrapText="1"/>
    </xf>
    <xf numFmtId="0" fontId="10" fillId="0" borderId="0" xfId="1" applyFont="1" applyAlignment="1">
      <alignment horizontal="center"/>
    </xf>
    <xf numFmtId="0" fontId="37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10" fillId="4" borderId="1" xfId="0" applyFont="1" applyFill="1" applyBorder="1" applyAlignment="1">
      <alignment horizontal="center" vertical="top" wrapText="1"/>
    </xf>
    <xf numFmtId="0" fontId="15" fillId="0" borderId="0" xfId="0" applyFont="1"/>
    <xf numFmtId="0" fontId="22" fillId="0" borderId="0" xfId="0" applyFont="1" applyAlignment="1">
      <alignment horizontal="left"/>
    </xf>
    <xf numFmtId="0" fontId="10" fillId="4" borderId="2" xfId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74" fillId="0" borderId="0" xfId="0" applyFont="1" applyAlignment="1">
      <alignment horizontal="center"/>
    </xf>
    <xf numFmtId="0" fontId="49" fillId="4" borderId="2" xfId="0" applyFont="1" applyFill="1" applyBorder="1" applyAlignment="1">
      <alignment horizontal="center" vertical="top" wrapText="1"/>
    </xf>
    <xf numFmtId="0" fontId="25" fillId="0" borderId="0" xfId="1" applyFont="1" applyAlignment="1">
      <alignment horizontal="right"/>
    </xf>
    <xf numFmtId="0" fontId="10" fillId="0" borderId="0" xfId="0" applyFont="1" applyAlignment="1">
      <alignment vertical="top" wrapText="1"/>
    </xf>
    <xf numFmtId="2" fontId="15" fillId="0" borderId="2" xfId="0" applyNumberFormat="1" applyFont="1" applyBorder="1" applyAlignment="1">
      <alignment horizontal="right" vertical="center"/>
    </xf>
    <xf numFmtId="0" fontId="62" fillId="0" borderId="0" xfId="0" applyFont="1" applyBorder="1"/>
    <xf numFmtId="0" fontId="15" fillId="0" borderId="0" xfId="0" applyFont="1" applyFill="1"/>
    <xf numFmtId="0" fontId="15" fillId="0" borderId="0" xfId="0" applyFont="1" applyFill="1" applyBorder="1"/>
    <xf numFmtId="0" fontId="10" fillId="0" borderId="0" xfId="0" applyFont="1" applyFill="1" applyBorder="1" applyAlignment="1"/>
    <xf numFmtId="2" fontId="0" fillId="5" borderId="2" xfId="0" applyNumberFormat="1" applyFill="1" applyBorder="1"/>
    <xf numFmtId="0" fontId="25" fillId="2" borderId="0" xfId="0" applyFont="1" applyFill="1" applyAlignment="1">
      <alignment horizontal="right"/>
    </xf>
    <xf numFmtId="0" fontId="15" fillId="0" borderId="2" xfId="2" applyFill="1" applyBorder="1" applyAlignment="1">
      <alignment horizontal="left" vertical="center" wrapText="1"/>
    </xf>
    <xf numFmtId="0" fontId="39" fillId="0" borderId="2" xfId="0" quotePrefix="1" applyFont="1" applyBorder="1" applyAlignment="1">
      <alignment horizontal="left" vertical="top" wrapText="1"/>
    </xf>
    <xf numFmtId="0" fontId="3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left" vertical="top" wrapText="1"/>
    </xf>
    <xf numFmtId="0" fontId="11" fillId="2" borderId="0" xfId="0" applyFont="1" applyFill="1" applyAlignment="1"/>
    <xf numFmtId="0" fontId="22" fillId="0" borderId="0" xfId="2" applyFont="1" applyAlignment="1">
      <alignment horizontal="left"/>
    </xf>
    <xf numFmtId="0" fontId="10" fillId="0" borderId="0" xfId="2" applyFont="1" applyAlignment="1">
      <alignment horizontal="center"/>
    </xf>
    <xf numFmtId="0" fontId="10" fillId="0" borderId="0" xfId="2" applyFont="1" applyAlignment="1">
      <alignment horizontal="left"/>
    </xf>
    <xf numFmtId="0" fontId="15" fillId="0" borderId="2" xfId="2" applyFont="1" applyBorder="1"/>
    <xf numFmtId="0" fontId="15" fillId="0" borderId="0" xfId="2" applyFont="1" applyBorder="1"/>
    <xf numFmtId="0" fontId="10" fillId="0" borderId="0" xfId="2" applyFont="1" applyAlignment="1">
      <alignment horizontal="right" vertical="top" wrapText="1"/>
    </xf>
    <xf numFmtId="0" fontId="10" fillId="6" borderId="2" xfId="2" applyFont="1" applyFill="1" applyBorder="1" applyAlignment="1">
      <alignment horizontal="center" vertical="top" wrapText="1"/>
    </xf>
    <xf numFmtId="2" fontId="15" fillId="0" borderId="2" xfId="0" applyNumberFormat="1" applyFont="1" applyBorder="1" applyAlignment="1">
      <alignment horizontal="right"/>
    </xf>
    <xf numFmtId="0" fontId="15" fillId="0" borderId="0" xfId="0" applyFont="1"/>
    <xf numFmtId="2" fontId="64" fillId="0" borderId="2" xfId="0" applyNumberFormat="1" applyFont="1" applyBorder="1" applyAlignment="1">
      <alignment vertical="center"/>
    </xf>
    <xf numFmtId="0" fontId="21" fillId="0" borderId="2" xfId="4" applyFont="1" applyBorder="1" applyAlignment="1">
      <alignment horizontal="right" vertical="center" wrapText="1"/>
    </xf>
    <xf numFmtId="0" fontId="15" fillId="0" borderId="8" xfId="0" applyFont="1" applyBorder="1" applyAlignment="1">
      <alignment vertical="top" wrapText="1"/>
    </xf>
    <xf numFmtId="0" fontId="15" fillId="5" borderId="2" xfId="0" applyFont="1" applyFill="1" applyBorder="1" applyAlignment="1">
      <alignment horizontal="right" vertical="top" wrapText="1"/>
    </xf>
    <xf numFmtId="0" fontId="10" fillId="5" borderId="2" xfId="0" applyFont="1" applyFill="1" applyBorder="1" applyAlignment="1">
      <alignment vertical="top" wrapText="1"/>
    </xf>
    <xf numFmtId="0" fontId="15" fillId="0" borderId="0" xfId="0" quotePrefix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2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right" vertical="top" wrapText="1"/>
    </xf>
    <xf numFmtId="2" fontId="10" fillId="0" borderId="0" xfId="0" applyNumberFormat="1" applyFont="1" applyFill="1" applyBorder="1" applyAlignment="1"/>
    <xf numFmtId="164" fontId="15" fillId="0" borderId="2" xfId="5" applyNumberFormat="1" applyFont="1" applyBorder="1" applyAlignment="1">
      <alignment horizontal="right" vertical="center" wrapText="1"/>
    </xf>
    <xf numFmtId="164" fontId="15" fillId="0" borderId="2" xfId="5" applyNumberFormat="1" applyFont="1" applyBorder="1" applyAlignment="1">
      <alignment horizontal="right" vertical="center"/>
    </xf>
    <xf numFmtId="164" fontId="15" fillId="0" borderId="2" xfId="5" applyNumberFormat="1" applyFont="1" applyFill="1" applyBorder="1" applyAlignment="1">
      <alignment horizontal="right" vertical="center"/>
    </xf>
    <xf numFmtId="2" fontId="10" fillId="0" borderId="2" xfId="0" applyNumberFormat="1" applyFont="1" applyBorder="1" applyAlignment="1">
      <alignment horizontal="center" vertical="center" wrapText="1"/>
    </xf>
    <xf numFmtId="2" fontId="10" fillId="5" borderId="2" xfId="0" applyNumberFormat="1" applyFont="1" applyFill="1" applyBorder="1" applyAlignment="1">
      <alignment horizontal="center" vertical="center" wrapText="1"/>
    </xf>
    <xf numFmtId="2" fontId="68" fillId="0" borderId="0" xfId="0" applyNumberFormat="1" applyFont="1"/>
    <xf numFmtId="2" fontId="15" fillId="0" borderId="0" xfId="0" applyNumberFormat="1" applyFont="1" applyBorder="1"/>
    <xf numFmtId="0" fontId="10" fillId="4" borderId="2" xfId="0" applyFont="1" applyFill="1" applyBorder="1" applyAlignment="1">
      <alignment horizontal="center" vertical="top" wrapText="1"/>
    </xf>
    <xf numFmtId="0" fontId="10" fillId="5" borderId="2" xfId="0" applyFont="1" applyFill="1" applyBorder="1" applyAlignment="1">
      <alignment horizontal="center"/>
    </xf>
    <xf numFmtId="0" fontId="10" fillId="0" borderId="0" xfId="0" applyFont="1" applyBorder="1" applyAlignment="1">
      <alignment horizontal="left" vertical="center"/>
    </xf>
    <xf numFmtId="165" fontId="10" fillId="0" borderId="0" xfId="0" applyNumberFormat="1" applyFont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1" fontId="65" fillId="0" borderId="0" xfId="0" applyNumberFormat="1" applyFont="1" applyBorder="1" applyAlignment="1">
      <alignment horizontal="right" vertical="center"/>
    </xf>
    <xf numFmtId="2" fontId="10" fillId="0" borderId="0" xfId="0" applyNumberFormat="1" applyFont="1" applyBorder="1" applyAlignment="1">
      <alignment horizontal="right" vertical="center"/>
    </xf>
    <xf numFmtId="2" fontId="65" fillId="0" borderId="0" xfId="0" applyNumberFormat="1" applyFont="1" applyBorder="1" applyAlignment="1">
      <alignment horizontal="right" vertical="center"/>
    </xf>
    <xf numFmtId="0" fontId="10" fillId="0" borderId="0" xfId="0" applyFont="1" applyFill="1" applyBorder="1" applyAlignment="1">
      <alignment horizontal="left" vertical="center"/>
    </xf>
    <xf numFmtId="2" fontId="10" fillId="0" borderId="0" xfId="0" applyNumberFormat="1" applyFont="1" applyAlignment="1">
      <alignment horizontal="right"/>
    </xf>
    <xf numFmtId="2" fontId="10" fillId="0" borderId="0" xfId="0" applyNumberFormat="1" applyFont="1" applyFill="1" applyBorder="1" applyAlignment="1">
      <alignment horizontal="right" vertical="center"/>
    </xf>
    <xf numFmtId="2" fontId="0" fillId="0" borderId="0" xfId="0" applyNumberFormat="1" applyAlignment="1">
      <alignment horizontal="right"/>
    </xf>
    <xf numFmtId="2" fontId="15" fillId="0" borderId="0" xfId="4" applyNumberFormat="1"/>
    <xf numFmtId="2" fontId="15" fillId="0" borderId="0" xfId="4" applyNumberFormat="1" applyAlignment="1">
      <alignment vertical="center"/>
    </xf>
    <xf numFmtId="2" fontId="15" fillId="0" borderId="0" xfId="0" applyNumberFormat="1" applyFont="1" applyAlignment="1">
      <alignment vertical="top" wrapText="1"/>
    </xf>
    <xf numFmtId="0" fontId="67" fillId="0" borderId="18" xfId="0" applyFont="1" applyBorder="1" applyAlignment="1" applyProtection="1">
      <alignment horizontal="right" vertical="top" wrapText="1" readingOrder="1"/>
      <protection locked="0"/>
    </xf>
    <xf numFmtId="0" fontId="67" fillId="0" borderId="19" xfId="0" applyFont="1" applyBorder="1" applyAlignment="1" applyProtection="1">
      <alignment vertical="top" wrapText="1" readingOrder="1"/>
      <protection locked="0"/>
    </xf>
    <xf numFmtId="2" fontId="15" fillId="0" borderId="2" xfId="0" applyNumberFormat="1" applyFont="1" applyBorder="1" applyAlignment="1">
      <alignment horizontal="right"/>
    </xf>
    <xf numFmtId="2" fontId="10" fillId="5" borderId="2" xfId="0" applyNumberFormat="1" applyFont="1" applyFill="1" applyBorder="1" applyAlignment="1">
      <alignment horizontal="right"/>
    </xf>
    <xf numFmtId="2" fontId="15" fillId="0" borderId="2" xfId="0" applyNumberFormat="1" applyFont="1" applyBorder="1" applyAlignment="1">
      <alignment horizontal="right" vertical="center"/>
    </xf>
    <xf numFmtId="1" fontId="15" fillId="0" borderId="0" xfId="0" applyNumberFormat="1" applyFont="1"/>
    <xf numFmtId="2" fontId="64" fillId="0" borderId="2" xfId="0" applyNumberFormat="1" applyFont="1" applyBorder="1" applyAlignment="1">
      <alignment horizontal="right"/>
    </xf>
    <xf numFmtId="2" fontId="64" fillId="0" borderId="2" xfId="0" applyNumberFormat="1" applyFont="1" applyFill="1" applyBorder="1" applyAlignment="1">
      <alignment vertical="top" wrapText="1"/>
    </xf>
    <xf numFmtId="2" fontId="64" fillId="0" borderId="2" xfId="0" applyNumberFormat="1" applyFont="1" applyBorder="1" applyAlignment="1">
      <alignment horizontal="right" vertical="top"/>
    </xf>
    <xf numFmtId="164" fontId="10" fillId="5" borderId="2" xfId="0" applyNumberFormat="1" applyFont="1" applyFill="1" applyBorder="1" applyAlignment="1">
      <alignment vertical="center"/>
    </xf>
    <xf numFmtId="1" fontId="39" fillId="0" borderId="2" xfId="0" applyNumberFormat="1" applyFont="1" applyBorder="1" applyAlignment="1">
      <alignment horizontal="right" vertical="top" wrapText="1"/>
    </xf>
    <xf numFmtId="1" fontId="39" fillId="0" borderId="2" xfId="0" applyNumberFormat="1" applyFont="1" applyFill="1" applyBorder="1" applyAlignment="1">
      <alignment horizontal="right" vertical="top" wrapText="1"/>
    </xf>
    <xf numFmtId="1" fontId="15" fillId="0" borderId="2" xfId="1" applyNumberFormat="1" applyFont="1" applyBorder="1" applyAlignment="1">
      <alignment horizontal="right"/>
    </xf>
    <xf numFmtId="0" fontId="39" fillId="0" borderId="2" xfId="0" quotePrefix="1" applyFont="1" applyFill="1" applyBorder="1" applyAlignment="1">
      <alignment horizontal="right" vertical="center" wrapText="1"/>
    </xf>
    <xf numFmtId="0" fontId="0" fillId="0" borderId="2" xfId="0" applyFill="1" applyBorder="1" applyAlignment="1">
      <alignment vertical="center"/>
    </xf>
    <xf numFmtId="0" fontId="10" fillId="4" borderId="2" xfId="0" applyFont="1" applyFill="1" applyBorder="1" applyAlignment="1">
      <alignment horizontal="center" vertical="top" wrapText="1"/>
    </xf>
    <xf numFmtId="0" fontId="55" fillId="0" borderId="2" xfId="0" applyFont="1" applyBorder="1" applyAlignment="1">
      <alignment horizontal="right" vertical="center" wrapText="1"/>
    </xf>
    <xf numFmtId="0" fontId="8" fillId="0" borderId="2" xfId="0" applyFont="1" applyBorder="1" applyAlignment="1">
      <alignment horizontal="right"/>
    </xf>
    <xf numFmtId="0" fontId="10" fillId="5" borderId="2" xfId="0" applyFont="1" applyFill="1" applyBorder="1" applyAlignment="1">
      <alignment horizontal="right"/>
    </xf>
    <xf numFmtId="0" fontId="39" fillId="0" borderId="3" xfId="0" applyFont="1" applyBorder="1" applyAlignment="1">
      <alignment horizontal="right" wrapText="1"/>
    </xf>
    <xf numFmtId="2" fontId="39" fillId="0" borderId="3" xfId="0" applyNumberFormat="1" applyFont="1" applyBorder="1" applyAlignment="1">
      <alignment horizontal="right" wrapText="1"/>
    </xf>
    <xf numFmtId="0" fontId="39" fillId="0" borderId="2" xfId="0" quotePrefix="1" applyFont="1" applyBorder="1" applyAlignment="1">
      <alignment horizontal="right" wrapText="1"/>
    </xf>
    <xf numFmtId="0" fontId="15" fillId="5" borderId="2" xfId="0" applyFont="1" applyFill="1" applyBorder="1" applyAlignment="1">
      <alignment horizontal="right"/>
    </xf>
    <xf numFmtId="2" fontId="64" fillId="0" borderId="2" xfId="3" applyNumberFormat="1" applyFont="1" applyBorder="1" applyAlignment="1">
      <alignment horizontal="right" vertical="center"/>
    </xf>
    <xf numFmtId="0" fontId="15" fillId="7" borderId="2" xfId="3" applyFill="1" applyBorder="1" applyAlignment="1">
      <alignment horizontal="right"/>
    </xf>
    <xf numFmtId="0" fontId="25" fillId="7" borderId="2" xfId="3" applyFont="1" applyFill="1" applyBorder="1" applyAlignment="1">
      <alignment horizontal="center" vertical="top" wrapText="1"/>
    </xf>
    <xf numFmtId="0" fontId="25" fillId="7" borderId="2" xfId="3" applyFont="1" applyFill="1" applyBorder="1" applyAlignment="1">
      <alignment horizontal="center"/>
    </xf>
    <xf numFmtId="0" fontId="10" fillId="7" borderId="2" xfId="3" applyFont="1" applyFill="1" applyBorder="1"/>
    <xf numFmtId="0" fontId="21" fillId="0" borderId="2" xfId="4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39" fillId="0" borderId="3" xfId="0" applyFont="1" applyFill="1" applyBorder="1" applyAlignment="1">
      <alignment horizontal="right" wrapText="1"/>
    </xf>
    <xf numFmtId="2" fontId="10" fillId="5" borderId="2" xfId="0" applyNumberFormat="1" applyFont="1" applyFill="1" applyBorder="1" applyAlignment="1">
      <alignment horizontal="right"/>
    </xf>
    <xf numFmtId="0" fontId="39" fillId="0" borderId="3" xfId="0" applyNumberFormat="1" applyFont="1" applyBorder="1" applyAlignment="1">
      <alignment horizontal="right" wrapText="1"/>
    </xf>
    <xf numFmtId="0" fontId="94" fillId="2" borderId="2" xfId="2" applyNumberFormat="1" applyFont="1" applyFill="1" applyBorder="1" applyAlignment="1">
      <alignment horizontal="right" vertical="center" wrapText="1"/>
    </xf>
    <xf numFmtId="2" fontId="39" fillId="0" borderId="0" xfId="0" applyNumberFormat="1" applyFont="1" applyFill="1" applyBorder="1" applyAlignment="1">
      <alignment horizontal="right" wrapText="1"/>
    </xf>
    <xf numFmtId="2" fontId="39" fillId="0" borderId="3" xfId="0" applyNumberFormat="1" applyFont="1" applyBorder="1" applyAlignment="1">
      <alignment horizontal="right"/>
    </xf>
    <xf numFmtId="0" fontId="15" fillId="0" borderId="5" xfId="0" applyFont="1" applyFill="1" applyBorder="1" applyAlignment="1">
      <alignment horizontal="right"/>
    </xf>
    <xf numFmtId="0" fontId="10" fillId="5" borderId="2" xfId="0" applyFont="1" applyFill="1" applyBorder="1" applyAlignment="1">
      <alignment horizontal="center"/>
    </xf>
    <xf numFmtId="0" fontId="40" fillId="0" borderId="0" xfId="0" applyFont="1" applyFill="1" applyBorder="1" applyAlignment="1"/>
    <xf numFmtId="0" fontId="40" fillId="0" borderId="1" xfId="0" applyFont="1" applyFill="1" applyBorder="1" applyAlignment="1">
      <alignment vertical="center" wrapText="1"/>
    </xf>
    <xf numFmtId="0" fontId="41" fillId="0" borderId="2" xfId="0" quotePrefix="1" applyFont="1" applyFill="1" applyBorder="1" applyAlignment="1">
      <alignment horizontal="center" vertical="top" wrapText="1"/>
    </xf>
    <xf numFmtId="0" fontId="39" fillId="0" borderId="2" xfId="0" quotePrefix="1" applyFont="1" applyFill="1" applyBorder="1" applyAlignment="1">
      <alignment horizontal="center" vertical="top" wrapText="1"/>
    </xf>
    <xf numFmtId="0" fontId="67" fillId="0" borderId="18" xfId="0" applyFont="1" applyFill="1" applyBorder="1" applyAlignment="1" applyProtection="1">
      <alignment horizontal="right" vertical="top" wrapText="1" readingOrder="1"/>
      <protection locked="0"/>
    </xf>
    <xf numFmtId="1" fontId="39" fillId="0" borderId="2" xfId="0" quotePrefix="1" applyNumberFormat="1" applyFont="1" applyFill="1" applyBorder="1" applyAlignment="1">
      <alignment horizontal="right" vertical="top" wrapText="1"/>
    </xf>
    <xf numFmtId="0" fontId="10" fillId="0" borderId="2" xfId="0" applyFont="1" applyFill="1" applyBorder="1"/>
    <xf numFmtId="1" fontId="10" fillId="0" borderId="2" xfId="0" applyNumberFormat="1" applyFont="1" applyFill="1" applyBorder="1" applyAlignment="1">
      <alignment horizontal="right"/>
    </xf>
    <xf numFmtId="0" fontId="50" fillId="0" borderId="0" xfId="0" applyFont="1" applyFill="1" applyAlignment="1">
      <alignment horizontal="center"/>
    </xf>
    <xf numFmtId="0" fontId="10" fillId="5" borderId="2" xfId="2" applyFont="1" applyFill="1" applyBorder="1" applyAlignment="1">
      <alignment horizontal="center" vertical="top" wrapText="1"/>
    </xf>
    <xf numFmtId="0" fontId="10" fillId="5" borderId="2" xfId="2" applyFont="1" applyFill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2" xfId="2" applyBorder="1" applyAlignment="1">
      <alignment horizontal="right" vertical="center" wrapText="1"/>
    </xf>
    <xf numFmtId="0" fontId="15" fillId="0" borderId="2" xfId="2" applyFont="1" applyFill="1" applyBorder="1" applyAlignment="1">
      <alignment horizontal="right" vertical="center"/>
    </xf>
    <xf numFmtId="0" fontId="15" fillId="0" borderId="2" xfId="2" applyBorder="1" applyAlignment="1">
      <alignment vertical="center"/>
    </xf>
    <xf numFmtId="0" fontId="15" fillId="0" borderId="2" xfId="2" applyFill="1" applyBorder="1" applyAlignment="1">
      <alignment vertical="center"/>
    </xf>
    <xf numFmtId="0" fontId="15" fillId="0" borderId="2" xfId="2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1" fontId="15" fillId="0" borderId="0" xfId="0" applyNumberFormat="1" applyFont="1" applyBorder="1"/>
    <xf numFmtId="1" fontId="10" fillId="0" borderId="0" xfId="0" applyNumberFormat="1" applyFont="1"/>
    <xf numFmtId="2" fontId="15" fillId="0" borderId="0" xfId="1" applyNumberFormat="1" applyFont="1"/>
    <xf numFmtId="1" fontId="10" fillId="0" borderId="0" xfId="0" applyNumberFormat="1" applyFont="1" applyAlignment="1">
      <alignment vertical="top" wrapText="1"/>
    </xf>
    <xf numFmtId="2" fontId="0" fillId="2" borderId="2" xfId="0" applyNumberFormat="1" applyFill="1" applyBorder="1" applyAlignment="1">
      <alignment horizontal="right"/>
    </xf>
    <xf numFmtId="2" fontId="21" fillId="2" borderId="2" xfId="0" applyNumberFormat="1" applyFont="1" applyFill="1" applyBorder="1" applyAlignment="1">
      <alignment horizontal="right"/>
    </xf>
    <xf numFmtId="0" fontId="10" fillId="5" borderId="2" xfId="0" applyFont="1" applyFill="1" applyBorder="1" applyAlignment="1">
      <alignment horizontal="right"/>
    </xf>
    <xf numFmtId="0" fontId="10" fillId="0" borderId="0" xfId="0" applyFont="1" applyAlignment="1">
      <alignment vertical="top" wrapText="1"/>
    </xf>
    <xf numFmtId="0" fontId="10" fillId="5" borderId="2" xfId="0" applyFont="1" applyFill="1" applyBorder="1" applyAlignment="1">
      <alignment horizontal="center" vertical="top" wrapText="1"/>
    </xf>
    <xf numFmtId="0" fontId="15" fillId="0" borderId="0" xfId="0" applyFont="1"/>
    <xf numFmtId="0" fontId="10" fillId="0" borderId="0" xfId="0" applyFont="1" applyFill="1"/>
    <xf numFmtId="2" fontId="21" fillId="0" borderId="2" xfId="4" applyNumberFormat="1" applyFont="1" applyFill="1" applyBorder="1" applyAlignment="1">
      <alignment horizontal="center" vertical="center" wrapText="1"/>
    </xf>
    <xf numFmtId="0" fontId="10" fillId="0" borderId="0" xfId="0" applyFont="1" applyFill="1" applyBorder="1"/>
    <xf numFmtId="0" fontId="15" fillId="0" borderId="2" xfId="1" applyFont="1" applyFill="1" applyBorder="1" applyAlignment="1">
      <alignment vertical="top" wrapText="1"/>
    </xf>
    <xf numFmtId="0" fontId="10" fillId="0" borderId="0" xfId="0" applyFont="1" applyFill="1" applyAlignment="1"/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 vertical="top" wrapText="1"/>
    </xf>
    <xf numFmtId="2" fontId="96" fillId="2" borderId="2" xfId="2" applyNumberFormat="1" applyFont="1" applyFill="1" applyBorder="1" applyAlignment="1">
      <alignment horizontal="right" vertical="center" wrapText="1"/>
    </xf>
    <xf numFmtId="0" fontId="96" fillId="2" borderId="2" xfId="2" applyNumberFormat="1" applyFont="1" applyFill="1" applyBorder="1" applyAlignment="1">
      <alignment horizontal="right" vertical="center" wrapText="1"/>
    </xf>
    <xf numFmtId="0" fontId="94" fillId="0" borderId="2" xfId="2" applyNumberFormat="1" applyFont="1" applyFill="1" applyBorder="1" applyAlignment="1">
      <alignment horizontal="right" vertical="center" wrapText="1"/>
    </xf>
    <xf numFmtId="0" fontId="15" fillId="0" borderId="0" xfId="4" applyBorder="1"/>
    <xf numFmtId="2" fontId="15" fillId="0" borderId="0" xfId="4" applyNumberFormat="1" applyBorder="1"/>
    <xf numFmtId="2" fontId="14" fillId="0" borderId="0" xfId="2" applyNumberFormat="1" applyFont="1" applyBorder="1"/>
    <xf numFmtId="2" fontId="21" fillId="0" borderId="0" xfId="4" applyNumberFormat="1" applyFont="1" applyBorder="1" applyAlignment="1">
      <alignment horizontal="center" vertical="center" wrapText="1"/>
    </xf>
    <xf numFmtId="0" fontId="10" fillId="0" borderId="0" xfId="2" applyFont="1" applyBorder="1" applyAlignment="1">
      <alignment horizontal="left" vertical="center" wrapText="1"/>
    </xf>
    <xf numFmtId="2" fontId="15" fillId="0" borderId="0" xfId="4" applyNumberFormat="1" applyBorder="1" applyAlignment="1">
      <alignment vertical="center"/>
    </xf>
    <xf numFmtId="0" fontId="98" fillId="0" borderId="0" xfId="4" applyFont="1"/>
    <xf numFmtId="0" fontId="10" fillId="5" borderId="2" xfId="0" applyFont="1" applyFill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center"/>
    </xf>
    <xf numFmtId="2" fontId="64" fillId="0" borderId="2" xfId="0" applyNumberFormat="1" applyFont="1" applyBorder="1" applyAlignment="1">
      <alignment horizontal="right" vertical="center" wrapText="1"/>
    </xf>
    <xf numFmtId="2" fontId="68" fillId="3" borderId="0" xfId="0" applyNumberFormat="1" applyFont="1" applyFill="1"/>
    <xf numFmtId="0" fontId="68" fillId="3" borderId="0" xfId="0" applyFont="1" applyFill="1"/>
    <xf numFmtId="0" fontId="64" fillId="0" borderId="2" xfId="0" applyFont="1" applyBorder="1" applyAlignment="1">
      <alignment horizontal="left"/>
    </xf>
    <xf numFmtId="2" fontId="15" fillId="0" borderId="2" xfId="0" applyNumberFormat="1" applyFont="1" applyFill="1" applyBorder="1" applyAlignment="1">
      <alignment horizontal="right" vertical="center" wrapText="1"/>
    </xf>
    <xf numFmtId="2" fontId="0" fillId="0" borderId="2" xfId="0" applyNumberFormat="1" applyFill="1" applyBorder="1" applyAlignment="1">
      <alignment horizontal="right" vertical="center"/>
    </xf>
    <xf numFmtId="0" fontId="0" fillId="0" borderId="2" xfId="0" applyFill="1" applyBorder="1" applyAlignment="1">
      <alignment horizontal="right"/>
    </xf>
    <xf numFmtId="2" fontId="15" fillId="0" borderId="2" xfId="0" applyNumberFormat="1" applyFont="1" applyFill="1" applyBorder="1" applyAlignment="1">
      <alignment vertical="center" wrapText="1"/>
    </xf>
    <xf numFmtId="2" fontId="0" fillId="0" borderId="2" xfId="0" applyNumberFormat="1" applyFill="1" applyBorder="1" applyAlignment="1">
      <alignment vertical="center"/>
    </xf>
    <xf numFmtId="0" fontId="98" fillId="0" borderId="0" xfId="0" applyFont="1"/>
    <xf numFmtId="0" fontId="32" fillId="0" borderId="0" xfId="0" applyFont="1" applyAlignment="1">
      <alignment horizontal="left" vertical="center" wrapText="1"/>
    </xf>
    <xf numFmtId="0" fontId="10" fillId="4" borderId="2" xfId="1" applyFont="1" applyFill="1" applyBorder="1" applyAlignment="1">
      <alignment horizontal="center" vertical="top" wrapText="1"/>
    </xf>
    <xf numFmtId="2" fontId="15" fillId="0" borderId="2" xfId="3" applyNumberFormat="1" applyFont="1" applyBorder="1" applyAlignment="1">
      <alignment horizontal="right" vertical="center"/>
    </xf>
    <xf numFmtId="2" fontId="100" fillId="0" borderId="2" xfId="0" applyNumberFormat="1" applyFont="1" applyBorder="1" applyAlignment="1">
      <alignment horizontal="right" vertical="top" wrapText="1"/>
    </xf>
    <xf numFmtId="0" fontId="10" fillId="5" borderId="2" xfId="0" applyFont="1" applyFill="1" applyBorder="1" applyAlignment="1">
      <alignment horizontal="right" vertical="top" wrapText="1"/>
    </xf>
    <xf numFmtId="0" fontId="10" fillId="5" borderId="5" xfId="0" applyFont="1" applyFill="1" applyBorder="1" applyAlignment="1">
      <alignment horizontal="right"/>
    </xf>
    <xf numFmtId="0" fontId="15" fillId="0" borderId="0" xfId="1" applyFont="1" applyFill="1"/>
    <xf numFmtId="0" fontId="13" fillId="0" borderId="0" xfId="1" applyFont="1" applyFill="1" applyAlignment="1">
      <alignment horizontal="center"/>
    </xf>
    <xf numFmtId="2" fontId="15" fillId="0" borderId="2" xfId="1" applyNumberFormat="1" applyFont="1" applyFill="1" applyBorder="1" applyAlignment="1">
      <alignment horizontal="right" vertical="center" wrapText="1"/>
    </xf>
    <xf numFmtId="0" fontId="15" fillId="0" borderId="0" xfId="0" applyFont="1"/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top" wrapText="1"/>
    </xf>
    <xf numFmtId="0" fontId="18" fillId="0" borderId="0" xfId="0" applyFont="1" applyFill="1"/>
    <xf numFmtId="0" fontId="10" fillId="0" borderId="0" xfId="7" applyFont="1" applyAlignment="1">
      <alignment vertical="top" wrapText="1"/>
    </xf>
    <xf numFmtId="0" fontId="10" fillId="4" borderId="2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center" wrapText="1"/>
    </xf>
    <xf numFmtId="0" fontId="40" fillId="4" borderId="2" xfId="0" applyFont="1" applyFill="1" applyBorder="1" applyAlignment="1">
      <alignment horizontal="center" vertical="top" wrapText="1"/>
    </xf>
    <xf numFmtId="0" fontId="15" fillId="0" borderId="0" xfId="2" applyFont="1"/>
    <xf numFmtId="0" fontId="30" fillId="4" borderId="2" xfId="1" applyFont="1" applyFill="1" applyBorder="1" applyAlignment="1">
      <alignment horizontal="center" vertical="top" wrapText="1"/>
    </xf>
    <xf numFmtId="0" fontId="10" fillId="0" borderId="0" xfId="8" applyFont="1"/>
    <xf numFmtId="0" fontId="10" fillId="0" borderId="0" xfId="8" applyFont="1" applyAlignment="1">
      <alignment horizontal="center" vertical="top" wrapText="1"/>
    </xf>
    <xf numFmtId="0" fontId="0" fillId="9" borderId="2" xfId="0" applyFill="1" applyBorder="1"/>
    <xf numFmtId="0" fontId="10" fillId="9" borderId="2" xfId="0" applyFont="1" applyFill="1" applyBorder="1"/>
    <xf numFmtId="0" fontId="20" fillId="0" borderId="0" xfId="2" applyFont="1" applyAlignment="1"/>
    <xf numFmtId="0" fontId="14" fillId="0" borderId="0" xfId="2" applyFont="1" applyAlignment="1"/>
    <xf numFmtId="0" fontId="11" fillId="0" borderId="0" xfId="2" applyFont="1" applyAlignment="1">
      <alignment horizontal="right"/>
    </xf>
    <xf numFmtId="0" fontId="4" fillId="0" borderId="0" xfId="8"/>
    <xf numFmtId="0" fontId="13" fillId="0" borderId="0" xfId="2" applyFont="1" applyAlignment="1"/>
    <xf numFmtId="0" fontId="4" fillId="0" borderId="0" xfId="8" applyAlignment="1">
      <alignment horizontal="left"/>
    </xf>
    <xf numFmtId="0" fontId="26" fillId="0" borderId="0" xfId="8" applyFont="1"/>
    <xf numFmtId="0" fontId="26" fillId="0" borderId="0" xfId="8" applyFont="1" applyBorder="1" applyAlignment="1">
      <alignment horizontal="left"/>
    </xf>
    <xf numFmtId="0" fontId="4" fillId="0" borderId="0" xfId="8" applyBorder="1" applyAlignment="1">
      <alignment horizontal="center"/>
    </xf>
    <xf numFmtId="0" fontId="26" fillId="0" borderId="0" xfId="8" applyFont="1" applyAlignment="1">
      <alignment horizontal="center"/>
    </xf>
    <xf numFmtId="0" fontId="31" fillId="0" borderId="0" xfId="8" applyFont="1" applyAlignment="1">
      <alignment horizontal="center"/>
    </xf>
    <xf numFmtId="0" fontId="4" fillId="0" borderId="2" xfId="8" applyBorder="1"/>
    <xf numFmtId="0" fontId="4" fillId="0" borderId="0" xfId="8" applyBorder="1"/>
    <xf numFmtId="0" fontId="28" fillId="4" borderId="2" xfId="8" applyFont="1" applyFill="1" applyBorder="1" applyAlignment="1">
      <alignment horizontal="center" vertical="top" wrapText="1"/>
    </xf>
    <xf numFmtId="0" fontId="25" fillId="4" borderId="3" xfId="2" applyFont="1" applyFill="1" applyBorder="1" applyAlignment="1">
      <alignment horizontal="center" vertical="top" wrapText="1"/>
    </xf>
    <xf numFmtId="0" fontId="34" fillId="4" borderId="3" xfId="8" applyFont="1" applyFill="1" applyBorder="1" applyAlignment="1">
      <alignment horizontal="center" vertical="top" wrapText="1"/>
    </xf>
    <xf numFmtId="0" fontId="49" fillId="5" borderId="2" xfId="8" applyFont="1" applyFill="1" applyBorder="1" applyAlignment="1">
      <alignment horizontal="center"/>
    </xf>
    <xf numFmtId="0" fontId="29" fillId="0" borderId="0" xfId="8" applyFont="1" applyAlignment="1">
      <alignment horizontal="left"/>
    </xf>
    <xf numFmtId="0" fontId="49" fillId="0" borderId="0" xfId="8" applyFont="1" applyBorder="1"/>
    <xf numFmtId="0" fontId="82" fillId="0" borderId="0" xfId="0" applyFont="1" applyAlignment="1"/>
    <xf numFmtId="0" fontId="49" fillId="5" borderId="2" xfId="8" applyFont="1" applyFill="1" applyBorder="1"/>
    <xf numFmtId="0" fontId="29" fillId="4" borderId="2" xfId="8" applyFont="1" applyFill="1" applyBorder="1" applyAlignment="1">
      <alignment horizontal="center" vertical="center" wrapText="1"/>
    </xf>
    <xf numFmtId="0" fontId="25" fillId="4" borderId="2" xfId="2" applyFont="1" applyFill="1" applyBorder="1" applyAlignment="1">
      <alignment horizontal="center" vertical="top" wrapText="1"/>
    </xf>
    <xf numFmtId="0" fontId="34" fillId="4" borderId="2" xfId="8" applyFont="1" applyFill="1" applyBorder="1" applyAlignment="1">
      <alignment horizontal="center" vertical="top" wrapText="1"/>
    </xf>
    <xf numFmtId="0" fontId="34" fillId="4" borderId="2" xfId="8" applyFont="1" applyFill="1" applyBorder="1" applyAlignment="1">
      <alignment horizontal="center"/>
    </xf>
    <xf numFmtId="0" fontId="10" fillId="5" borderId="2" xfId="0" applyFont="1" applyFill="1" applyBorder="1" applyAlignment="1">
      <alignment horizontal="center" vertical="top" wrapText="1"/>
    </xf>
    <xf numFmtId="2" fontId="15" fillId="0" borderId="2" xfId="0" applyNumberFormat="1" applyFont="1" applyBorder="1" applyAlignment="1">
      <alignment horizontal="right"/>
    </xf>
    <xf numFmtId="2" fontId="15" fillId="0" borderId="2" xfId="0" applyNumberFormat="1" applyFont="1" applyBorder="1" applyAlignment="1">
      <alignment horizontal="right"/>
    </xf>
    <xf numFmtId="0" fontId="68" fillId="0" borderId="0" xfId="4" applyFont="1"/>
    <xf numFmtId="2" fontId="10" fillId="0" borderId="0" xfId="2" applyNumberFormat="1" applyFont="1" applyBorder="1" applyAlignment="1">
      <alignment horizontal="right" vertical="center" wrapText="1"/>
    </xf>
    <xf numFmtId="2" fontId="10" fillId="0" borderId="0" xfId="4" applyNumberFormat="1" applyFont="1" applyAlignment="1">
      <alignment horizontal="right"/>
    </xf>
    <xf numFmtId="2" fontId="10" fillId="0" borderId="0" xfId="4" applyNumberFormat="1" applyFont="1" applyBorder="1" applyAlignment="1">
      <alignment horizontal="right"/>
    </xf>
    <xf numFmtId="2" fontId="68" fillId="0" borderId="0" xfId="4" applyNumberFormat="1" applyFont="1"/>
    <xf numFmtId="2" fontId="15" fillId="0" borderId="0" xfId="0" applyNumberFormat="1" applyFont="1" applyFill="1"/>
    <xf numFmtId="2" fontId="15" fillId="0" borderId="2" xfId="0" applyNumberFormat="1" applyFont="1" applyBorder="1" applyAlignment="1">
      <alignment horizontal="right"/>
    </xf>
    <xf numFmtId="0" fontId="15" fillId="0" borderId="2" xfId="0" applyFont="1" applyBorder="1" applyAlignment="1">
      <alignment horizontal="center"/>
    </xf>
    <xf numFmtId="2" fontId="15" fillId="0" borderId="2" xfId="0" applyNumberFormat="1" applyFont="1" applyBorder="1" applyAlignment="1">
      <alignment horizontal="right" vertical="center"/>
    </xf>
    <xf numFmtId="0" fontId="15" fillId="0" borderId="2" xfId="0" applyFont="1" applyBorder="1" applyAlignment="1">
      <alignment horizontal="center" vertical="center" wrapText="1"/>
    </xf>
    <xf numFmtId="0" fontId="11" fillId="0" borderId="0" xfId="2" applyFont="1" applyAlignment="1">
      <alignment horizontal="right"/>
    </xf>
    <xf numFmtId="0" fontId="15" fillId="0" borderId="0" xfId="2" applyFont="1"/>
    <xf numFmtId="0" fontId="67" fillId="0" borderId="3" xfId="8" applyFont="1" applyBorder="1" applyAlignment="1">
      <alignment horizontal="right" vertical="top" wrapText="1"/>
    </xf>
    <xf numFmtId="0" fontId="3" fillId="0" borderId="2" xfId="8" applyFont="1" applyBorder="1" applyAlignment="1">
      <alignment horizontal="right"/>
    </xf>
    <xf numFmtId="0" fontId="15" fillId="0" borderId="3" xfId="2" applyFont="1" applyBorder="1" applyAlignment="1">
      <alignment horizontal="right" vertical="top" wrapText="1"/>
    </xf>
    <xf numFmtId="0" fontId="49" fillId="5" borderId="2" xfId="8" applyFont="1" applyFill="1" applyBorder="1" applyAlignment="1">
      <alignment horizontal="right"/>
    </xf>
    <xf numFmtId="2" fontId="15" fillId="0" borderId="3" xfId="2" applyNumberFormat="1" applyFont="1" applyBorder="1" applyAlignment="1">
      <alignment horizontal="right" vertical="top" wrapText="1"/>
    </xf>
    <xf numFmtId="2" fontId="67" fillId="0" borderId="3" xfId="8" applyNumberFormat="1" applyFont="1" applyBorder="1" applyAlignment="1">
      <alignment horizontal="right" vertical="top" wrapText="1"/>
    </xf>
    <xf numFmtId="0" fontId="49" fillId="5" borderId="2" xfId="8" applyFont="1" applyFill="1" applyBorder="1" applyAlignment="1"/>
    <xf numFmtId="2" fontId="49" fillId="5" borderId="2" xfId="8" applyNumberFormat="1" applyFont="1" applyFill="1" applyBorder="1" applyAlignment="1"/>
    <xf numFmtId="0" fontId="49" fillId="0" borderId="0" xfId="8" applyFont="1" applyAlignment="1"/>
    <xf numFmtId="2" fontId="49" fillId="5" borderId="2" xfId="8" applyNumberFormat="1" applyFont="1" applyFill="1" applyBorder="1" applyAlignment="1">
      <alignment horizontal="right"/>
    </xf>
    <xf numFmtId="0" fontId="15" fillId="0" borderId="0" xfId="0" applyFont="1"/>
    <xf numFmtId="0" fontId="40" fillId="4" borderId="2" xfId="0" applyFont="1" applyFill="1" applyBorder="1" applyAlignment="1">
      <alignment horizontal="center" vertical="top" wrapText="1"/>
    </xf>
    <xf numFmtId="0" fontId="10" fillId="5" borderId="2" xfId="0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/>
    </xf>
    <xf numFmtId="1" fontId="18" fillId="0" borderId="0" xfId="0" applyNumberFormat="1" applyFont="1"/>
    <xf numFmtId="0" fontId="67" fillId="0" borderId="2" xfId="8" applyFont="1" applyBorder="1" applyAlignment="1">
      <alignment horizontal="center" vertical="top" wrapText="1"/>
    </xf>
    <xf numFmtId="0" fontId="67" fillId="0" borderId="2" xfId="8" applyFont="1" applyBorder="1" applyAlignment="1">
      <alignment horizontal="center" wrapText="1"/>
    </xf>
    <xf numFmtId="0" fontId="27" fillId="0" borderId="2" xfId="8" applyFont="1" applyBorder="1" applyAlignment="1">
      <alignment horizontal="center" wrapText="1"/>
    </xf>
    <xf numFmtId="0" fontId="2" fillId="0" borderId="2" xfId="8" applyFont="1" applyBorder="1" applyAlignment="1">
      <alignment horizontal="center"/>
    </xf>
    <xf numFmtId="0" fontId="49" fillId="5" borderId="2" xfId="8" applyFont="1" applyFill="1" applyBorder="1" applyAlignment="1">
      <alignment horizontal="center" vertical="center"/>
    </xf>
    <xf numFmtId="2" fontId="67" fillId="0" borderId="2" xfId="8" applyNumberFormat="1" applyFont="1" applyBorder="1" applyAlignment="1">
      <alignment horizontal="right"/>
    </xf>
    <xf numFmtId="0" fontId="40" fillId="4" borderId="2" xfId="0" quotePrefix="1" applyFont="1" applyFill="1" applyBorder="1" applyAlignment="1">
      <alignment horizontal="center" vertical="top" wrapText="1"/>
    </xf>
    <xf numFmtId="0" fontId="10" fillId="9" borderId="2" xfId="0" applyFont="1" applyFill="1" applyBorder="1" applyAlignment="1">
      <alignment horizontal="center"/>
    </xf>
    <xf numFmtId="0" fontId="10" fillId="9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1" fontId="39" fillId="2" borderId="2" xfId="0" applyNumberFormat="1" applyFont="1" applyFill="1" applyBorder="1" applyAlignment="1">
      <alignment horizontal="right" vertical="top" wrapText="1"/>
    </xf>
    <xf numFmtId="1" fontId="15" fillId="2" borderId="2" xfId="0" applyNumberFormat="1" applyFont="1" applyFill="1" applyBorder="1" applyAlignment="1">
      <alignment horizontal="right"/>
    </xf>
    <xf numFmtId="1" fontId="15" fillId="0" borderId="2" xfId="1" applyNumberFormat="1" applyFont="1" applyBorder="1" applyAlignment="1">
      <alignment horizontal="right" vertical="top" wrapText="1"/>
    </xf>
    <xf numFmtId="1" fontId="15" fillId="0" borderId="2" xfId="2" applyNumberFormat="1" applyFont="1" applyBorder="1" applyAlignment="1">
      <alignment horizontal="right" vertical="top" wrapText="1"/>
    </xf>
    <xf numFmtId="1" fontId="15" fillId="0" borderId="2" xfId="2" applyNumberFormat="1" applyFont="1" applyBorder="1" applyAlignment="1">
      <alignment horizontal="right"/>
    </xf>
    <xf numFmtId="1" fontId="10" fillId="5" borderId="2" xfId="2" applyNumberFormat="1" applyFont="1" applyFill="1" applyBorder="1"/>
    <xf numFmtId="0" fontId="15" fillId="2" borderId="2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97" fillId="0" borderId="2" xfId="0" quotePrefix="1" applyFont="1" applyBorder="1" applyAlignment="1">
      <alignment horizontal="right" vertical="top" wrapText="1"/>
    </xf>
    <xf numFmtId="2" fontId="40" fillId="5" borderId="2" xfId="0" quotePrefix="1" applyNumberFormat="1" applyFont="1" applyFill="1" applyBorder="1" applyAlignment="1">
      <alignment horizontal="right" vertical="top" wrapText="1"/>
    </xf>
    <xf numFmtId="0" fontId="50" fillId="0" borderId="0" xfId="8" applyFont="1"/>
    <xf numFmtId="2" fontId="15" fillId="0" borderId="0" xfId="0" applyNumberFormat="1" applyFont="1" applyFill="1" applyBorder="1"/>
    <xf numFmtId="2" fontId="27" fillId="0" borderId="0" xfId="1" applyNumberFormat="1" applyFont="1"/>
    <xf numFmtId="2" fontId="28" fillId="5" borderId="2" xfId="1" applyNumberFormat="1" applyFont="1" applyFill="1" applyBorder="1" applyAlignment="1">
      <alignment horizontal="right" vertical="center" wrapText="1"/>
    </xf>
    <xf numFmtId="2" fontId="15" fillId="7" borderId="2" xfId="3" applyNumberFormat="1" applyFont="1" applyFill="1" applyBorder="1" applyAlignment="1">
      <alignment horizontal="right" vertical="center"/>
    </xf>
    <xf numFmtId="0" fontId="15" fillId="2" borderId="2" xfId="0" applyFont="1" applyFill="1" applyBorder="1" applyAlignment="1">
      <alignment horizontal="right" vertical="center"/>
    </xf>
    <xf numFmtId="2" fontId="15" fillId="0" borderId="2" xfId="0" applyNumberFormat="1" applyFont="1" applyBorder="1" applyAlignment="1">
      <alignment horizontal="right"/>
    </xf>
    <xf numFmtId="1" fontId="10" fillId="5" borderId="2" xfId="0" applyNumberFormat="1" applyFont="1" applyFill="1" applyBorder="1" applyAlignment="1">
      <alignment horizontal="right" vertical="center" wrapText="1"/>
    </xf>
    <xf numFmtId="0" fontId="15" fillId="0" borderId="0" xfId="0" applyFont="1"/>
    <xf numFmtId="0" fontId="10" fillId="4" borderId="2" xfId="0" applyFont="1" applyFill="1" applyBorder="1" applyAlignment="1">
      <alignment horizontal="center" vertical="top" wrapText="1"/>
    </xf>
    <xf numFmtId="2" fontId="10" fillId="0" borderId="0" xfId="0" applyNumberFormat="1" applyFont="1" applyAlignment="1">
      <alignment vertical="top" wrapText="1"/>
    </xf>
    <xf numFmtId="0" fontId="21" fillId="0" borderId="2" xfId="0" applyFont="1" applyFill="1" applyBorder="1" applyAlignment="1">
      <alignment vertical="center"/>
    </xf>
    <xf numFmtId="0" fontId="25" fillId="4" borderId="5" xfId="3" applyFont="1" applyFill="1" applyBorder="1" applyAlignment="1">
      <alignment horizontal="center" vertical="top" wrapText="1"/>
    </xf>
    <xf numFmtId="0" fontId="25" fillId="4" borderId="9" xfId="3" applyFont="1" applyFill="1" applyBorder="1" applyAlignment="1">
      <alignment horizontal="center" vertical="top" wrapText="1"/>
    </xf>
    <xf numFmtId="0" fontId="25" fillId="4" borderId="6" xfId="3" applyFont="1" applyFill="1" applyBorder="1" applyAlignment="1">
      <alignment horizontal="center" vertical="top" wrapText="1"/>
    </xf>
    <xf numFmtId="0" fontId="15" fillId="0" borderId="0" xfId="3" applyAlignment="1">
      <alignment horizontal="left"/>
    </xf>
    <xf numFmtId="2" fontId="10" fillId="0" borderId="2" xfId="0" applyNumberFormat="1" applyFont="1" applyFill="1" applyBorder="1"/>
    <xf numFmtId="2" fontId="15" fillId="0" borderId="2" xfId="0" applyNumberFormat="1" applyFont="1" applyFill="1" applyBorder="1"/>
    <xf numFmtId="0" fontId="10" fillId="2" borderId="2" xfId="0" applyFont="1" applyFill="1" applyBorder="1"/>
    <xf numFmtId="2" fontId="15" fillId="0" borderId="2" xfId="0" applyNumberFormat="1" applyFont="1" applyBorder="1" applyAlignment="1">
      <alignment horizontal="right"/>
    </xf>
    <xf numFmtId="2" fontId="10" fillId="5" borderId="2" xfId="3" applyNumberFormat="1" applyFont="1" applyFill="1" applyBorder="1" applyAlignment="1">
      <alignment horizontal="right" vertical="center"/>
    </xf>
    <xf numFmtId="1" fontId="18" fillId="0" borderId="0" xfId="0" applyNumberFormat="1" applyFont="1" applyFill="1"/>
    <xf numFmtId="0" fontId="1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2" fontId="18" fillId="0" borderId="0" xfId="0" applyNumberFormat="1" applyFont="1" applyBorder="1"/>
    <xf numFmtId="0" fontId="15" fillId="0" borderId="0" xfId="0" applyFont="1"/>
    <xf numFmtId="0" fontId="23" fillId="0" borderId="0" xfId="0" applyFont="1" applyAlignment="1">
      <alignment horizontal="center"/>
    </xf>
    <xf numFmtId="0" fontId="47" fillId="0" borderId="0" xfId="0" applyFont="1" applyAlignment="1">
      <alignment horizontal="center" wrapText="1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 vertical="top" wrapText="1"/>
    </xf>
    <xf numFmtId="2" fontId="15" fillId="0" borderId="2" xfId="0" applyNumberFormat="1" applyFont="1" applyBorder="1" applyAlignment="1">
      <alignment horizontal="right"/>
    </xf>
    <xf numFmtId="2" fontId="15" fillId="0" borderId="5" xfId="0" applyNumberFormat="1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10" fillId="5" borderId="2" xfId="0" applyNumberFormat="1" applyFont="1" applyFill="1" applyBorder="1" applyAlignment="1">
      <alignment horizontal="right"/>
    </xf>
    <xf numFmtId="0" fontId="10" fillId="5" borderId="2" xfId="0" applyFont="1" applyFill="1" applyBorder="1" applyAlignment="1">
      <alignment horizontal="right"/>
    </xf>
    <xf numFmtId="164" fontId="10" fillId="5" borderId="2" xfId="0" applyNumberFormat="1" applyFont="1" applyFill="1" applyBorder="1" applyAlignment="1">
      <alignment horizontal="right"/>
    </xf>
    <xf numFmtId="0" fontId="15" fillId="0" borderId="0" xfId="0" applyFont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0" xfId="0" applyFont="1" applyAlignment="1">
      <alignment horizontal="right" vertical="top" wrapText="1"/>
    </xf>
    <xf numFmtId="0" fontId="10" fillId="0" borderId="0" xfId="0" applyFont="1" applyAlignment="1">
      <alignment vertical="top" wrapText="1"/>
    </xf>
    <xf numFmtId="0" fontId="23" fillId="4" borderId="2" xfId="0" applyFont="1" applyFill="1" applyBorder="1" applyAlignment="1">
      <alignment horizontal="center"/>
    </xf>
    <xf numFmtId="0" fontId="23" fillId="4" borderId="2" xfId="0" applyFont="1" applyFill="1" applyBorder="1" applyAlignment="1">
      <alignment horizontal="center" wrapText="1"/>
    </xf>
    <xf numFmtId="0" fontId="23" fillId="0" borderId="0" xfId="0" applyFont="1" applyBorder="1" applyAlignment="1">
      <alignment horizontal="left" wrapText="1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164" fontId="15" fillId="0" borderId="12" xfId="5" applyFont="1" applyBorder="1" applyAlignment="1">
      <alignment horizontal="center" vertical="center"/>
    </xf>
    <xf numFmtId="164" fontId="15" fillId="0" borderId="14" xfId="5" applyFont="1" applyBorder="1" applyAlignment="1">
      <alignment horizontal="center" vertical="center"/>
    </xf>
    <xf numFmtId="164" fontId="15" fillId="0" borderId="8" xfId="5" applyFont="1" applyBorder="1" applyAlignment="1">
      <alignment horizontal="center" vertical="center"/>
    </xf>
    <xf numFmtId="164" fontId="15" fillId="0" borderId="15" xfId="5" applyFont="1" applyBorder="1" applyAlignment="1">
      <alignment horizontal="center" vertical="center"/>
    </xf>
    <xf numFmtId="2" fontId="15" fillId="0" borderId="12" xfId="0" applyNumberFormat="1" applyFont="1" applyFill="1" applyBorder="1" applyAlignment="1">
      <alignment horizontal="right" vertical="center"/>
    </xf>
    <xf numFmtId="2" fontId="15" fillId="0" borderId="14" xfId="0" applyNumberFormat="1" applyFont="1" applyFill="1" applyBorder="1" applyAlignment="1">
      <alignment horizontal="right" vertical="center"/>
    </xf>
    <xf numFmtId="2" fontId="15" fillId="0" borderId="8" xfId="0" applyNumberFormat="1" applyFont="1" applyFill="1" applyBorder="1" applyAlignment="1">
      <alignment horizontal="right" vertical="center"/>
    </xf>
    <xf numFmtId="2" fontId="15" fillId="0" borderId="15" xfId="0" applyNumberFormat="1" applyFont="1" applyFill="1" applyBorder="1" applyAlignment="1">
      <alignment horizontal="right" vertical="center"/>
    </xf>
    <xf numFmtId="2" fontId="15" fillId="0" borderId="12" xfId="0" applyNumberFormat="1" applyFont="1" applyBorder="1" applyAlignment="1">
      <alignment horizontal="right" vertical="center"/>
    </xf>
    <xf numFmtId="2" fontId="15" fillId="0" borderId="14" xfId="0" applyNumberFormat="1" applyFont="1" applyBorder="1" applyAlignment="1">
      <alignment horizontal="right" vertical="center"/>
    </xf>
    <xf numFmtId="2" fontId="15" fillId="0" borderId="8" xfId="0" applyNumberFormat="1" applyFont="1" applyBorder="1" applyAlignment="1">
      <alignment horizontal="right" vertical="center"/>
    </xf>
    <xf numFmtId="2" fontId="15" fillId="0" borderId="15" xfId="0" applyNumberFormat="1" applyFont="1" applyBorder="1" applyAlignment="1">
      <alignment horizontal="right" vertical="center"/>
    </xf>
    <xf numFmtId="0" fontId="10" fillId="0" borderId="2" xfId="0" applyFont="1" applyBorder="1" applyAlignment="1">
      <alignment horizontal="center"/>
    </xf>
    <xf numFmtId="0" fontId="25" fillId="0" borderId="2" xfId="0" quotePrefix="1" applyFont="1" applyBorder="1" applyAlignment="1">
      <alignment horizontal="center" vertical="top" wrapText="1"/>
    </xf>
    <xf numFmtId="0" fontId="25" fillId="0" borderId="5" xfId="0" quotePrefix="1" applyFont="1" applyBorder="1" applyAlignment="1">
      <alignment horizontal="center" vertical="top" wrapText="1"/>
    </xf>
    <xf numFmtId="0" fontId="25" fillId="0" borderId="9" xfId="0" quotePrefix="1" applyFont="1" applyBorder="1" applyAlignment="1">
      <alignment horizontal="center" vertical="top" wrapText="1"/>
    </xf>
    <xf numFmtId="0" fontId="25" fillId="0" borderId="6" xfId="0" quotePrefix="1" applyFont="1" applyBorder="1" applyAlignment="1">
      <alignment horizontal="center" vertical="top" wrapText="1"/>
    </xf>
    <xf numFmtId="0" fontId="10" fillId="0" borderId="5" xfId="0" applyFont="1" applyBorder="1" applyAlignment="1">
      <alignment horizontal="left" vertical="top" wrapText="1"/>
    </xf>
    <xf numFmtId="0" fontId="10" fillId="0" borderId="9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0" fontId="10" fillId="4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center"/>
    </xf>
    <xf numFmtId="0" fontId="10" fillId="5" borderId="2" xfId="0" applyFont="1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0" fillId="4" borderId="5" xfId="0" applyFont="1" applyFill="1" applyBorder="1" applyAlignment="1">
      <alignment horizontal="center" vertical="top" wrapText="1"/>
    </xf>
    <xf numFmtId="0" fontId="10" fillId="4" borderId="6" xfId="0" applyFont="1" applyFill="1" applyBorder="1" applyAlignment="1">
      <alignment horizontal="center" vertical="top" wrapText="1"/>
    </xf>
    <xf numFmtId="2" fontId="15" fillId="0" borderId="2" xfId="0" applyNumberFormat="1" applyFont="1" applyBorder="1" applyAlignment="1">
      <alignment horizontal="right" vertical="center"/>
    </xf>
    <xf numFmtId="0" fontId="10" fillId="0" borderId="5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10" fillId="0" borderId="0" xfId="0" applyFont="1" applyAlignment="1">
      <alignment horizontal="left" vertical="top" wrapText="1"/>
    </xf>
    <xf numFmtId="164" fontId="15" fillId="0" borderId="2" xfId="5" applyFont="1" applyBorder="1" applyAlignment="1">
      <alignment horizontal="center"/>
    </xf>
    <xf numFmtId="2" fontId="15" fillId="0" borderId="5" xfId="0" applyNumberFormat="1" applyFont="1" applyBorder="1" applyAlignment="1">
      <alignment horizontal="right" vertical="center"/>
    </xf>
    <xf numFmtId="2" fontId="15" fillId="0" borderId="6" xfId="0" applyNumberFormat="1" applyFont="1" applyBorder="1" applyAlignment="1">
      <alignment horizontal="right" vertical="center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164" fontId="15" fillId="0" borderId="2" xfId="5" applyFont="1" applyBorder="1" applyAlignment="1">
      <alignment horizontal="center" vertical="center"/>
    </xf>
    <xf numFmtId="2" fontId="15" fillId="0" borderId="5" xfId="0" applyNumberFormat="1" applyFont="1" applyFill="1" applyBorder="1" applyAlignment="1">
      <alignment horizontal="right"/>
    </xf>
    <xf numFmtId="2" fontId="15" fillId="0" borderId="6" xfId="0" applyNumberFormat="1" applyFont="1" applyFill="1" applyBorder="1" applyAlignment="1">
      <alignment horizontal="right"/>
    </xf>
    <xf numFmtId="0" fontId="22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0" fontId="69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4" borderId="2" xfId="0" applyFont="1" applyFill="1" applyBorder="1" applyAlignment="1">
      <alignment horizontal="center" vertical="top"/>
    </xf>
    <xf numFmtId="0" fontId="10" fillId="0" borderId="0" xfId="0" applyFont="1" applyBorder="1" applyAlignment="1">
      <alignment horizontal="left"/>
    </xf>
    <xf numFmtId="0" fontId="10" fillId="4" borderId="2" xfId="0" applyFont="1" applyFill="1" applyBorder="1" applyAlignment="1">
      <alignment horizontal="center" wrapText="1"/>
    </xf>
    <xf numFmtId="0" fontId="10" fillId="4" borderId="5" xfId="0" applyFont="1" applyFill="1" applyBorder="1" applyAlignment="1">
      <alignment horizontal="center" wrapText="1"/>
    </xf>
    <xf numFmtId="0" fontId="10" fillId="4" borderId="6" xfId="0" applyFont="1" applyFill="1" applyBorder="1" applyAlignment="1">
      <alignment horizontal="center" wrapText="1"/>
    </xf>
    <xf numFmtId="0" fontId="10" fillId="5" borderId="5" xfId="0" applyFont="1" applyFill="1" applyBorder="1" applyAlignment="1">
      <alignment horizontal="center"/>
    </xf>
    <xf numFmtId="0" fontId="10" fillId="5" borderId="6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left" vertical="top" wrapText="1"/>
    </xf>
    <xf numFmtId="0" fontId="10" fillId="5" borderId="2" xfId="0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top" wrapText="1"/>
    </xf>
    <xf numFmtId="0" fontId="10" fillId="0" borderId="9" xfId="0" applyFont="1" applyBorder="1" applyAlignment="1">
      <alignment horizontal="center"/>
    </xf>
    <xf numFmtId="0" fontId="23" fillId="4" borderId="1" xfId="0" applyFont="1" applyFill="1" applyBorder="1" applyAlignment="1">
      <alignment horizontal="center" vertical="top" wrapText="1"/>
    </xf>
    <xf numFmtId="0" fontId="23" fillId="4" borderId="3" xfId="0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/>
    </xf>
    <xf numFmtId="0" fontId="10" fillId="0" borderId="13" xfId="0" applyFont="1" applyFill="1" applyBorder="1" applyAlignment="1">
      <alignment horizontal="center" vertical="top"/>
    </xf>
    <xf numFmtId="0" fontId="10" fillId="0" borderId="14" xfId="0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top"/>
    </xf>
    <xf numFmtId="0" fontId="10" fillId="0" borderId="7" xfId="0" applyFont="1" applyFill="1" applyBorder="1" applyAlignment="1">
      <alignment horizontal="center" vertical="top"/>
    </xf>
    <xf numFmtId="0" fontId="10" fillId="0" borderId="15" xfId="0" applyFont="1" applyFill="1" applyBorder="1" applyAlignment="1">
      <alignment horizontal="center" vertical="top"/>
    </xf>
    <xf numFmtId="0" fontId="10" fillId="0" borderId="5" xfId="0" applyFont="1" applyBorder="1" applyAlignment="1">
      <alignment horizontal="center" vertical="top" wrapText="1"/>
    </xf>
    <xf numFmtId="0" fontId="10" fillId="0" borderId="9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50" fillId="0" borderId="7" xfId="0" applyFont="1" applyBorder="1" applyAlignment="1">
      <alignment horizontal="center"/>
    </xf>
    <xf numFmtId="0" fontId="10" fillId="4" borderId="12" xfId="0" applyFont="1" applyFill="1" applyBorder="1" applyAlignment="1">
      <alignment horizontal="center" vertical="top" wrapText="1"/>
    </xf>
    <xf numFmtId="0" fontId="10" fillId="4" borderId="13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10" fillId="4" borderId="7" xfId="0" applyFont="1" applyFill="1" applyBorder="1" applyAlignment="1">
      <alignment horizontal="center" vertical="top" wrapTex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73" fillId="0" borderId="0" xfId="0" applyFont="1" applyAlignment="1">
      <alignment horizontal="center"/>
    </xf>
    <xf numFmtId="0" fontId="10" fillId="4" borderId="1" xfId="0" applyFont="1" applyFill="1" applyBorder="1" applyAlignment="1">
      <alignment vertical="top"/>
    </xf>
    <xf numFmtId="0" fontId="10" fillId="4" borderId="3" xfId="0" applyFont="1" applyFill="1" applyBorder="1" applyAlignment="1">
      <alignment vertical="top"/>
    </xf>
    <xf numFmtId="0" fontId="10" fillId="4" borderId="12" xfId="0" applyFont="1" applyFill="1" applyBorder="1" applyAlignment="1">
      <alignment horizontal="center" vertical="top"/>
    </xf>
    <xf numFmtId="0" fontId="10" fillId="4" borderId="13" xfId="0" applyFont="1" applyFill="1" applyBorder="1" applyAlignment="1">
      <alignment horizontal="center" vertical="top"/>
    </xf>
    <xf numFmtId="0" fontId="10" fillId="4" borderId="14" xfId="0" applyFont="1" applyFill="1" applyBorder="1" applyAlignment="1">
      <alignment horizontal="center" vertical="top"/>
    </xf>
    <xf numFmtId="0" fontId="10" fillId="4" borderId="8" xfId="0" applyFont="1" applyFill="1" applyBorder="1" applyAlignment="1">
      <alignment horizontal="center" vertical="top"/>
    </xf>
    <xf numFmtId="0" fontId="10" fillId="4" borderId="7" xfId="0" applyFont="1" applyFill="1" applyBorder="1" applyAlignment="1">
      <alignment horizontal="center" vertical="top"/>
    </xf>
    <xf numFmtId="0" fontId="10" fillId="4" borderId="15" xfId="0" applyFont="1" applyFill="1" applyBorder="1" applyAlignment="1">
      <alignment horizontal="center" vertical="top"/>
    </xf>
    <xf numFmtId="0" fontId="10" fillId="4" borderId="9" xfId="0" applyFont="1" applyFill="1" applyBorder="1" applyAlignment="1">
      <alignment horizontal="center"/>
    </xf>
    <xf numFmtId="0" fontId="10" fillId="4" borderId="12" xfId="0" applyFont="1" applyFill="1" applyBorder="1" applyAlignment="1">
      <alignment horizontal="center"/>
    </xf>
    <xf numFmtId="0" fontId="10" fillId="4" borderId="13" xfId="0" applyFont="1" applyFill="1" applyBorder="1" applyAlignment="1">
      <alignment horizontal="center"/>
    </xf>
    <xf numFmtId="0" fontId="10" fillId="4" borderId="14" xfId="0" applyFont="1" applyFill="1" applyBorder="1" applyAlignment="1">
      <alignment horizontal="center"/>
    </xf>
    <xf numFmtId="0" fontId="16" fillId="0" borderId="5" xfId="2" applyFont="1" applyBorder="1" applyAlignment="1">
      <alignment horizontal="left" vertical="center" wrapText="1"/>
    </xf>
    <xf numFmtId="0" fontId="16" fillId="0" borderId="9" xfId="2" applyFont="1" applyBorder="1" applyAlignment="1">
      <alignment horizontal="left" vertical="center" wrapText="1"/>
    </xf>
    <xf numFmtId="0" fontId="16" fillId="0" borderId="6" xfId="2" applyFont="1" applyBorder="1" applyAlignment="1">
      <alignment horizontal="left" vertical="center" wrapText="1"/>
    </xf>
    <xf numFmtId="2" fontId="10" fillId="5" borderId="5" xfId="0" applyNumberFormat="1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10" fillId="0" borderId="5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3" fillId="4" borderId="2" xfId="4" applyFont="1" applyFill="1" applyBorder="1" applyAlignment="1">
      <alignment horizontal="center" vertical="top" wrapText="1"/>
    </xf>
    <xf numFmtId="0" fontId="23" fillId="4" borderId="2" xfId="4" applyFont="1" applyFill="1" applyBorder="1" applyAlignment="1">
      <alignment horizontal="center" vertical="center" wrapText="1"/>
    </xf>
    <xf numFmtId="0" fontId="23" fillId="4" borderId="1" xfId="4" applyFont="1" applyFill="1" applyBorder="1" applyAlignment="1">
      <alignment horizontal="center" vertical="center" wrapText="1"/>
    </xf>
    <xf numFmtId="0" fontId="23" fillId="4" borderId="10" xfId="4" applyFont="1" applyFill="1" applyBorder="1" applyAlignment="1">
      <alignment horizontal="center" vertical="center" wrapText="1"/>
    </xf>
    <xf numFmtId="0" fontId="23" fillId="4" borderId="3" xfId="4" applyFont="1" applyFill="1" applyBorder="1" applyAlignment="1">
      <alignment horizontal="center" vertical="center" wrapText="1"/>
    </xf>
    <xf numFmtId="0" fontId="23" fillId="4" borderId="12" xfId="4" applyFont="1" applyFill="1" applyBorder="1" applyAlignment="1">
      <alignment horizontal="center" vertical="center" wrapText="1"/>
    </xf>
    <xf numFmtId="0" fontId="23" fillId="4" borderId="13" xfId="4" applyFont="1" applyFill="1" applyBorder="1" applyAlignment="1">
      <alignment horizontal="center" vertical="center" wrapText="1"/>
    </xf>
    <xf numFmtId="0" fontId="23" fillId="4" borderId="14" xfId="4" applyFont="1" applyFill="1" applyBorder="1" applyAlignment="1">
      <alignment horizontal="center" vertical="center" wrapText="1"/>
    </xf>
    <xf numFmtId="0" fontId="23" fillId="4" borderId="8" xfId="4" applyFont="1" applyFill="1" applyBorder="1" applyAlignment="1">
      <alignment horizontal="center" vertical="center" wrapText="1"/>
    </xf>
    <xf numFmtId="0" fontId="23" fillId="4" borderId="7" xfId="4" applyFont="1" applyFill="1" applyBorder="1" applyAlignment="1">
      <alignment horizontal="center" vertical="center" wrapText="1"/>
    </xf>
    <xf numFmtId="0" fontId="23" fillId="4" borderId="15" xfId="4" applyFont="1" applyFill="1" applyBorder="1" applyAlignment="1">
      <alignment horizontal="center" vertical="center" wrapText="1"/>
    </xf>
    <xf numFmtId="0" fontId="69" fillId="0" borderId="0" xfId="2" applyFont="1" applyAlignment="1">
      <alignment horizontal="center"/>
    </xf>
    <xf numFmtId="0" fontId="70" fillId="0" borderId="0" xfId="2" applyFont="1" applyAlignment="1">
      <alignment horizontal="center"/>
    </xf>
    <xf numFmtId="0" fontId="32" fillId="0" borderId="0" xfId="2" applyFont="1" applyAlignment="1">
      <alignment horizontal="center"/>
    </xf>
    <xf numFmtId="0" fontId="99" fillId="0" borderId="0" xfId="2" applyFont="1" applyAlignment="1">
      <alignment horizontal="center"/>
    </xf>
    <xf numFmtId="0" fontId="10" fillId="0" borderId="0" xfId="4" applyFont="1" applyAlignment="1">
      <alignment horizontal="left"/>
    </xf>
    <xf numFmtId="0" fontId="25" fillId="0" borderId="7" xfId="4" applyFont="1" applyBorder="1" applyAlignment="1">
      <alignment horizontal="center"/>
    </xf>
    <xf numFmtId="0" fontId="23" fillId="4" borderId="12" xfId="4" applyFont="1" applyFill="1" applyBorder="1" applyAlignment="1">
      <alignment horizontal="center" vertical="top" wrapText="1"/>
    </xf>
    <xf numFmtId="0" fontId="23" fillId="4" borderId="13" xfId="4" applyFont="1" applyFill="1" applyBorder="1" applyAlignment="1">
      <alignment horizontal="center" vertical="top" wrapText="1"/>
    </xf>
    <xf numFmtId="0" fontId="23" fillId="4" borderId="14" xfId="4" applyFont="1" applyFill="1" applyBorder="1" applyAlignment="1">
      <alignment horizontal="center" vertical="top" wrapText="1"/>
    </xf>
    <xf numFmtId="0" fontId="23" fillId="4" borderId="8" xfId="4" applyFont="1" applyFill="1" applyBorder="1" applyAlignment="1">
      <alignment horizontal="center" vertical="top" wrapText="1"/>
    </xf>
    <xf numFmtId="0" fontId="23" fillId="4" borderId="7" xfId="4" applyFont="1" applyFill="1" applyBorder="1" applyAlignment="1">
      <alignment horizontal="center" vertical="top" wrapText="1"/>
    </xf>
    <xf numFmtId="0" fontId="23" fillId="4" borderId="15" xfId="4" applyFont="1" applyFill="1" applyBorder="1" applyAlignment="1">
      <alignment horizontal="center" vertical="top" wrapText="1"/>
    </xf>
    <xf numFmtId="0" fontId="14" fillId="0" borderId="5" xfId="4" applyFont="1" applyBorder="1" applyAlignment="1">
      <alignment horizontal="center" vertical="top" wrapText="1"/>
    </xf>
    <xf numFmtId="0" fontId="14" fillId="0" borderId="6" xfId="4" applyFont="1" applyBorder="1" applyAlignment="1">
      <alignment horizontal="center" vertical="top" wrapText="1"/>
    </xf>
    <xf numFmtId="0" fontId="23" fillId="0" borderId="5" xfId="4" applyFont="1" applyBorder="1" applyAlignment="1">
      <alignment horizontal="center" vertical="top" wrapText="1"/>
    </xf>
    <xf numFmtId="0" fontId="23" fillId="0" borderId="6" xfId="4" applyFont="1" applyBorder="1" applyAlignment="1">
      <alignment horizontal="center" vertical="top" wrapText="1"/>
    </xf>
    <xf numFmtId="0" fontId="21" fillId="0" borderId="0" xfId="4" applyFont="1" applyAlignment="1">
      <alignment horizontal="left"/>
    </xf>
    <xf numFmtId="0" fontId="14" fillId="0" borderId="0" xfId="2" applyFont="1" applyAlignment="1">
      <alignment horizontal="right" vertical="top" wrapText="1"/>
    </xf>
    <xf numFmtId="0" fontId="10" fillId="0" borderId="0" xfId="1" applyFont="1" applyAlignment="1">
      <alignment horizontal="center" vertical="top" wrapText="1"/>
    </xf>
    <xf numFmtId="0" fontId="10" fillId="0" borderId="0" xfId="1" applyFont="1" applyAlignment="1">
      <alignment horizontal="center"/>
    </xf>
    <xf numFmtId="0" fontId="37" fillId="0" borderId="0" xfId="0" applyFont="1" applyAlignment="1">
      <alignment horizontal="center"/>
    </xf>
    <xf numFmtId="0" fontId="75" fillId="0" borderId="0" xfId="0" applyFont="1" applyAlignment="1">
      <alignment horizontal="center"/>
    </xf>
    <xf numFmtId="0" fontId="74" fillId="0" borderId="0" xfId="0" applyFont="1" applyFill="1" applyAlignment="1">
      <alignment horizontal="center" wrapText="1"/>
    </xf>
    <xf numFmtId="0" fontId="25" fillId="0" borderId="7" xfId="0" applyFont="1" applyFill="1" applyBorder="1" applyAlignment="1">
      <alignment horizontal="right"/>
    </xf>
    <xf numFmtId="0" fontId="0" fillId="0" borderId="0" xfId="0" applyAlignment="1">
      <alignment horizontal="center"/>
    </xf>
    <xf numFmtId="0" fontId="14" fillId="0" borderId="0" xfId="0" applyFont="1" applyAlignment="1">
      <alignment horizontal="right" vertical="top" wrapText="1"/>
    </xf>
    <xf numFmtId="0" fontId="14" fillId="0" borderId="0" xfId="0" applyFont="1" applyAlignment="1">
      <alignment vertical="top" wrapText="1"/>
    </xf>
    <xf numFmtId="0" fontId="14" fillId="0" borderId="0" xfId="0" applyFont="1" applyAlignment="1">
      <alignment horizontal="left" vertical="top" wrapText="1"/>
    </xf>
    <xf numFmtId="0" fontId="10" fillId="0" borderId="4" xfId="0" applyFont="1" applyBorder="1" applyAlignment="1">
      <alignment horizontal="center"/>
    </xf>
    <xf numFmtId="0" fontId="10" fillId="0" borderId="2" xfId="0" applyFont="1" applyBorder="1" applyAlignment="1">
      <alignment horizontal="center" vertical="top" wrapText="1"/>
    </xf>
    <xf numFmtId="0" fontId="25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7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0" fillId="4" borderId="1" xfId="0" applyFont="1" applyFill="1" applyBorder="1" applyAlignment="1">
      <alignment horizontal="center" vertical="top" wrapText="1"/>
    </xf>
    <xf numFmtId="0" fontId="10" fillId="4" borderId="3" xfId="0" applyFont="1" applyFill="1" applyBorder="1" applyAlignment="1">
      <alignment horizontal="center" vertical="top" wrapText="1"/>
    </xf>
    <xf numFmtId="0" fontId="20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70" fillId="0" borderId="0" xfId="0" applyFont="1" applyAlignment="1">
      <alignment horizontal="center" wrapText="1"/>
    </xf>
    <xf numFmtId="0" fontId="10" fillId="4" borderId="6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right"/>
    </xf>
    <xf numFmtId="0" fontId="95" fillId="8" borderId="0" xfId="0" applyFont="1" applyFill="1" applyBorder="1" applyAlignment="1">
      <alignment horizontal="left"/>
    </xf>
    <xf numFmtId="0" fontId="10" fillId="4" borderId="5" xfId="0" applyFont="1" applyFill="1" applyBorder="1" applyAlignment="1">
      <alignment horizontal="center" vertical="top"/>
    </xf>
    <xf numFmtId="0" fontId="15" fillId="0" borderId="0" xfId="0" applyFont="1"/>
    <xf numFmtId="0" fontId="25" fillId="0" borderId="0" xfId="0" applyFont="1" applyBorder="1" applyAlignment="1">
      <alignment horizontal="left"/>
    </xf>
    <xf numFmtId="0" fontId="25" fillId="0" borderId="0" xfId="0" applyFont="1" applyBorder="1" applyAlignment="1">
      <alignment horizontal="left" vertical="center" wrapText="1"/>
    </xf>
    <xf numFmtId="0" fontId="105" fillId="8" borderId="0" xfId="0" applyFont="1" applyFill="1" applyBorder="1" applyAlignment="1">
      <alignment horizontal="left"/>
    </xf>
    <xf numFmtId="0" fontId="70" fillId="0" borderId="0" xfId="0" applyFont="1" applyAlignment="1">
      <alignment horizontal="center" vertical="center" wrapText="1"/>
    </xf>
    <xf numFmtId="0" fontId="10" fillId="0" borderId="0" xfId="0" applyFont="1" applyBorder="1" applyAlignment="1">
      <alignment horizontal="right"/>
    </xf>
    <xf numFmtId="0" fontId="25" fillId="0" borderId="7" xfId="0" applyFont="1" applyBorder="1" applyAlignment="1">
      <alignment horizontal="center"/>
    </xf>
    <xf numFmtId="0" fontId="22" fillId="0" borderId="0" xfId="0" applyFont="1" applyAlignment="1">
      <alignment horizontal="left"/>
    </xf>
    <xf numFmtId="0" fontId="77" fillId="0" borderId="0" xfId="0" applyFont="1" applyAlignment="1">
      <alignment horizontal="center"/>
    </xf>
    <xf numFmtId="0" fontId="14" fillId="0" borderId="0" xfId="1" applyFont="1" applyAlignment="1">
      <alignment horizontal="center"/>
    </xf>
    <xf numFmtId="0" fontId="69" fillId="0" borderId="0" xfId="1" applyFont="1" applyAlignment="1">
      <alignment horizontal="center"/>
    </xf>
    <xf numFmtId="0" fontId="10" fillId="4" borderId="2" xfId="1" applyFont="1" applyFill="1" applyBorder="1" applyAlignment="1">
      <alignment horizontal="center" vertical="top" wrapText="1"/>
    </xf>
    <xf numFmtId="0" fontId="10" fillId="4" borderId="1" xfId="1" applyFont="1" applyFill="1" applyBorder="1" applyAlignment="1">
      <alignment horizontal="center" vertical="top" wrapText="1"/>
    </xf>
    <xf numFmtId="0" fontId="10" fillId="4" borderId="10" xfId="1" applyFont="1" applyFill="1" applyBorder="1" applyAlignment="1">
      <alignment horizontal="center" vertical="top" wrapText="1"/>
    </xf>
    <xf numFmtId="0" fontId="10" fillId="4" borderId="3" xfId="1" applyFont="1" applyFill="1" applyBorder="1" applyAlignment="1">
      <alignment horizontal="center" vertical="top" wrapText="1"/>
    </xf>
    <xf numFmtId="0" fontId="16" fillId="0" borderId="0" xfId="1" applyFont="1" applyBorder="1" applyAlignment="1">
      <alignment horizontal="left"/>
    </xf>
    <xf numFmtId="0" fontId="70" fillId="0" borderId="0" xfId="1" applyFont="1" applyAlignment="1">
      <alignment horizontal="center"/>
    </xf>
    <xf numFmtId="0" fontId="10" fillId="4" borderId="2" xfId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top" wrapText="1"/>
    </xf>
    <xf numFmtId="0" fontId="10" fillId="4" borderId="14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right"/>
    </xf>
    <xf numFmtId="0" fontId="72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0" fontId="10" fillId="4" borderId="9" xfId="0" applyFont="1" applyFill="1" applyBorder="1" applyAlignment="1">
      <alignment horizontal="center" vertical="top"/>
    </xf>
    <xf numFmtId="0" fontId="10" fillId="4" borderId="6" xfId="0" applyFont="1" applyFill="1" applyBorder="1" applyAlignment="1">
      <alignment horizontal="center" vertical="top"/>
    </xf>
    <xf numFmtId="0" fontId="103" fillId="8" borderId="0" xfId="0" applyFont="1" applyFill="1" applyAlignment="1">
      <alignment horizontal="left" vertical="center" wrapText="1"/>
    </xf>
    <xf numFmtId="0" fontId="66" fillId="0" borderId="12" xfId="0" applyFont="1" applyBorder="1" applyAlignment="1">
      <alignment horizontal="center" vertical="center"/>
    </xf>
    <xf numFmtId="0" fontId="66" fillId="0" borderId="13" xfId="0" applyFont="1" applyBorder="1" applyAlignment="1">
      <alignment horizontal="center" vertical="center"/>
    </xf>
    <xf numFmtId="0" fontId="66" fillId="0" borderId="14" xfId="0" applyFont="1" applyBorder="1" applyAlignment="1">
      <alignment horizontal="center" vertical="center"/>
    </xf>
    <xf numFmtId="0" fontId="66" fillId="0" borderId="11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17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0" borderId="7" xfId="0" applyFont="1" applyBorder="1" applyAlignment="1">
      <alignment horizontal="center" vertical="center"/>
    </xf>
    <xf numFmtId="0" fontId="66" fillId="0" borderId="15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top"/>
    </xf>
    <xf numFmtId="0" fontId="10" fillId="4" borderId="3" xfId="0" applyFont="1" applyFill="1" applyBorder="1" applyAlignment="1">
      <alignment horizontal="center" vertical="top"/>
    </xf>
    <xf numFmtId="0" fontId="78" fillId="0" borderId="0" xfId="0" applyFont="1" applyAlignment="1">
      <alignment horizontal="center" wrapText="1"/>
    </xf>
    <xf numFmtId="0" fontId="15" fillId="0" borderId="2" xfId="0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68" fillId="0" borderId="0" xfId="0" applyFont="1" applyAlignment="1">
      <alignment horizontal="left"/>
    </xf>
    <xf numFmtId="2" fontId="15" fillId="0" borderId="1" xfId="0" applyNumberFormat="1" applyFont="1" applyBorder="1" applyAlignment="1">
      <alignment horizontal="center" vertical="center"/>
    </xf>
    <xf numFmtId="2" fontId="15" fillId="0" borderId="10" xfId="0" applyNumberFormat="1" applyFont="1" applyBorder="1" applyAlignment="1">
      <alignment horizontal="center" vertical="center"/>
    </xf>
    <xf numFmtId="2" fontId="15" fillId="0" borderId="3" xfId="0" applyNumberFormat="1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6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right"/>
    </xf>
    <xf numFmtId="0" fontId="53" fillId="4" borderId="1" xfId="0" applyFont="1" applyFill="1" applyBorder="1" applyAlignment="1">
      <alignment horizontal="center" vertical="top" wrapText="1"/>
    </xf>
    <xf numFmtId="0" fontId="53" fillId="4" borderId="10" xfId="0" applyFont="1" applyFill="1" applyBorder="1" applyAlignment="1">
      <alignment horizontal="center" vertical="top" wrapText="1"/>
    </xf>
    <xf numFmtId="0" fontId="53" fillId="4" borderId="3" xfId="0" applyFont="1" applyFill="1" applyBorder="1" applyAlignment="1">
      <alignment horizontal="center" vertical="top" wrapText="1"/>
    </xf>
    <xf numFmtId="0" fontId="53" fillId="4" borderId="2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center"/>
    </xf>
    <xf numFmtId="0" fontId="25" fillId="0" borderId="7" xfId="0" applyFont="1" applyBorder="1" applyAlignment="1">
      <alignment horizontal="left"/>
    </xf>
    <xf numFmtId="0" fontId="88" fillId="0" borderId="0" xfId="0" applyFont="1" applyBorder="1" applyAlignment="1">
      <alignment horizontal="center" vertical="top"/>
    </xf>
    <xf numFmtId="0" fontId="40" fillId="4" borderId="1" xfId="0" applyFont="1" applyFill="1" applyBorder="1" applyAlignment="1">
      <alignment horizontal="center" vertical="top" wrapText="1"/>
    </xf>
    <xf numFmtId="0" fontId="40" fillId="4" borderId="3" xfId="0" applyFont="1" applyFill="1" applyBorder="1" applyAlignment="1">
      <alignment horizontal="center" vertical="top" wrapText="1"/>
    </xf>
    <xf numFmtId="0" fontId="74" fillId="0" borderId="0" xfId="0" applyFont="1" applyAlignment="1">
      <alignment horizontal="center"/>
    </xf>
    <xf numFmtId="0" fontId="40" fillId="4" borderId="2" xfId="0" applyFont="1" applyFill="1" applyBorder="1" applyAlignment="1">
      <alignment horizontal="center" vertical="top" wrapText="1"/>
    </xf>
    <xf numFmtId="0" fontId="40" fillId="4" borderId="5" xfId="0" applyFont="1" applyFill="1" applyBorder="1" applyAlignment="1">
      <alignment horizontal="center" vertical="top" wrapText="1"/>
    </xf>
    <xf numFmtId="0" fontId="40" fillId="4" borderId="9" xfId="0" applyFont="1" applyFill="1" applyBorder="1" applyAlignment="1">
      <alignment horizontal="center" vertical="top" wrapText="1"/>
    </xf>
    <xf numFmtId="0" fontId="40" fillId="4" borderId="6" xfId="0" applyFont="1" applyFill="1" applyBorder="1" applyAlignment="1">
      <alignment horizontal="center" vertical="top" wrapText="1"/>
    </xf>
    <xf numFmtId="0" fontId="40" fillId="0" borderId="7" xfId="0" applyFont="1" applyBorder="1" applyAlignment="1">
      <alignment horizontal="right"/>
    </xf>
    <xf numFmtId="0" fontId="10" fillId="4" borderId="1" xfId="1" quotePrefix="1" applyFont="1" applyFill="1" applyBorder="1" applyAlignment="1">
      <alignment horizontal="center" vertical="center" wrapText="1"/>
    </xf>
    <xf numFmtId="0" fontId="10" fillId="4" borderId="3" xfId="1" quotePrefix="1" applyFont="1" applyFill="1" applyBorder="1" applyAlignment="1">
      <alignment horizontal="center" vertical="center" wrapText="1"/>
    </xf>
    <xf numFmtId="0" fontId="10" fillId="4" borderId="5" xfId="1" quotePrefix="1" applyFont="1" applyFill="1" applyBorder="1" applyAlignment="1">
      <alignment horizontal="center" vertical="center" wrapText="1"/>
    </xf>
    <xf numFmtId="0" fontId="10" fillId="4" borderId="9" xfId="1" quotePrefix="1" applyFont="1" applyFill="1" applyBorder="1" applyAlignment="1">
      <alignment horizontal="center" vertical="center" wrapText="1"/>
    </xf>
    <xf numFmtId="0" fontId="10" fillId="4" borderId="6" xfId="1" quotePrefix="1" applyFont="1" applyFill="1" applyBorder="1" applyAlignment="1">
      <alignment horizontal="center" vertical="center" wrapText="1"/>
    </xf>
    <xf numFmtId="0" fontId="10" fillId="0" borderId="5" xfId="1" applyFont="1" applyBorder="1" applyAlignment="1">
      <alignment horizontal="left" vertical="center"/>
    </xf>
    <xf numFmtId="0" fontId="10" fillId="0" borderId="9" xfId="1" applyFont="1" applyBorder="1" applyAlignment="1">
      <alignment horizontal="left" vertical="center"/>
    </xf>
    <xf numFmtId="0" fontId="10" fillId="0" borderId="6" xfId="1" applyFont="1" applyBorder="1" applyAlignment="1">
      <alignment horizontal="left" vertical="center"/>
    </xf>
    <xf numFmtId="0" fontId="70" fillId="0" borderId="0" xfId="1" applyFont="1" applyAlignment="1"/>
    <xf numFmtId="0" fontId="10" fillId="0" borderId="0" xfId="1" applyFont="1" applyBorder="1" applyAlignment="1">
      <alignment horizontal="center" vertical="top" wrapText="1"/>
    </xf>
    <xf numFmtId="0" fontId="10" fillId="0" borderId="0" xfId="7" applyFont="1" applyAlignment="1">
      <alignment vertical="top" wrapText="1"/>
    </xf>
    <xf numFmtId="0" fontId="10" fillId="0" borderId="0" xfId="7" applyFont="1" applyAlignment="1"/>
    <xf numFmtId="0" fontId="10" fillId="0" borderId="0" xfId="8" applyFont="1" applyAlignment="1">
      <alignment horizontal="left" vertical="top" wrapText="1"/>
    </xf>
    <xf numFmtId="0" fontId="10" fillId="0" borderId="0" xfId="8" applyFont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10" fillId="0" borderId="0" xfId="8" applyFont="1" applyAlignment="1">
      <alignment horizontal="center" vertical="top" wrapText="1"/>
    </xf>
    <xf numFmtId="0" fontId="73" fillId="0" borderId="0" xfId="0" applyFont="1" applyAlignment="1">
      <alignment horizontal="center" wrapText="1"/>
    </xf>
    <xf numFmtId="0" fontId="73" fillId="0" borderId="0" xfId="0" applyFont="1" applyAlignment="1">
      <alignment vertical="top" wrapText="1"/>
    </xf>
    <xf numFmtId="0" fontId="70" fillId="0" borderId="0" xfId="0" applyFont="1" applyAlignment="1">
      <alignment horizontal="center" vertical="top" wrapText="1"/>
    </xf>
    <xf numFmtId="0" fontId="49" fillId="4" borderId="5" xfId="0" applyFont="1" applyFill="1" applyBorder="1" applyAlignment="1">
      <alignment horizontal="center" vertical="top" wrapText="1"/>
    </xf>
    <xf numFmtId="0" fontId="49" fillId="4" borderId="9" xfId="0" applyFont="1" applyFill="1" applyBorder="1" applyAlignment="1">
      <alignment horizontal="center" vertical="top" wrapText="1"/>
    </xf>
    <xf numFmtId="0" fontId="49" fillId="4" borderId="6" xfId="0" applyFont="1" applyFill="1" applyBorder="1" applyAlignment="1">
      <alignment horizontal="center" vertical="top" wrapText="1"/>
    </xf>
    <xf numFmtId="0" fontId="49" fillId="4" borderId="2" xfId="0" applyFont="1" applyFill="1" applyBorder="1" applyAlignment="1">
      <alignment horizontal="center" vertical="top" wrapText="1"/>
    </xf>
    <xf numFmtId="0" fontId="25" fillId="2" borderId="7" xfId="0" applyFont="1" applyFill="1" applyBorder="1" applyAlignment="1">
      <alignment horizontal="right"/>
    </xf>
    <xf numFmtId="0" fontId="101" fillId="8" borderId="0" xfId="0" applyFont="1" applyFill="1" applyAlignment="1">
      <alignment horizontal="left"/>
    </xf>
    <xf numFmtId="0" fontId="10" fillId="4" borderId="2" xfId="2" applyFont="1" applyFill="1" applyBorder="1" applyAlignment="1">
      <alignment horizontal="center" vertical="top" wrapText="1"/>
    </xf>
    <xf numFmtId="0" fontId="0" fillId="4" borderId="2" xfId="0" applyFill="1" applyBorder="1" applyAlignment="1">
      <alignment horizontal="center" vertical="top" wrapText="1"/>
    </xf>
    <xf numFmtId="0" fontId="0" fillId="0" borderId="0" xfId="0" applyAlignment="1">
      <alignment horizontal="left"/>
    </xf>
    <xf numFmtId="0" fontId="14" fillId="0" borderId="0" xfId="2" applyFont="1" applyAlignment="1">
      <alignment horizontal="center" vertical="top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14" fillId="0" borderId="0" xfId="2" applyFont="1" applyAlignment="1">
      <alignment horizontal="center"/>
    </xf>
    <xf numFmtId="0" fontId="15" fillId="0" borderId="0" xfId="2" applyAlignment="1">
      <alignment horizontal="center"/>
    </xf>
    <xf numFmtId="0" fontId="78" fillId="0" borderId="0" xfId="2" applyFont="1" applyAlignment="1">
      <alignment horizontal="center"/>
    </xf>
    <xf numFmtId="0" fontId="10" fillId="4" borderId="5" xfId="2" applyFont="1" applyFill="1" applyBorder="1" applyAlignment="1">
      <alignment horizontal="center" vertical="top"/>
    </xf>
    <xf numFmtId="0" fontId="10" fillId="4" borderId="9" xfId="2" applyFont="1" applyFill="1" applyBorder="1" applyAlignment="1">
      <alignment horizontal="center" vertical="top"/>
    </xf>
    <xf numFmtId="0" fontId="15" fillId="0" borderId="0" xfId="2" applyAlignment="1">
      <alignment horizontal="left"/>
    </xf>
    <xf numFmtId="0" fontId="10" fillId="4" borderId="1" xfId="2" applyFont="1" applyFill="1" applyBorder="1" applyAlignment="1">
      <alignment horizontal="center" vertical="top" wrapText="1"/>
    </xf>
    <xf numFmtId="0" fontId="10" fillId="4" borderId="3" xfId="2" applyFont="1" applyFill="1" applyBorder="1" applyAlignment="1">
      <alignment horizontal="center" vertical="top" wrapText="1"/>
    </xf>
    <xf numFmtId="0" fontId="14" fillId="4" borderId="5" xfId="2" applyFont="1" applyFill="1" applyBorder="1" applyAlignment="1">
      <alignment horizontal="center" vertical="top"/>
    </xf>
    <xf numFmtId="0" fontId="14" fillId="4" borderId="9" xfId="2" applyFont="1" applyFill="1" applyBorder="1" applyAlignment="1">
      <alignment horizontal="center" vertical="top"/>
    </xf>
    <xf numFmtId="0" fontId="14" fillId="4" borderId="16" xfId="2" applyFont="1" applyFill="1" applyBorder="1" applyAlignment="1">
      <alignment horizontal="center" vertical="top"/>
    </xf>
    <xf numFmtId="0" fontId="77" fillId="0" borderId="0" xfId="2" applyFont="1" applyAlignment="1">
      <alignment horizontal="center"/>
    </xf>
    <xf numFmtId="0" fontId="37" fillId="0" borderId="0" xfId="0" applyFont="1" applyAlignment="1">
      <alignment horizontal="right"/>
    </xf>
    <xf numFmtId="0" fontId="89" fillId="0" borderId="0" xfId="0" applyFont="1" applyAlignment="1">
      <alignment horizontal="center"/>
    </xf>
    <xf numFmtId="0" fontId="40" fillId="4" borderId="2" xfId="0" applyFont="1" applyFill="1" applyBorder="1" applyAlignment="1">
      <alignment horizontal="right" vertical="top" wrapText="1"/>
    </xf>
    <xf numFmtId="0" fontId="92" fillId="0" borderId="0" xfId="1" applyFont="1" applyAlignment="1">
      <alignment horizontal="center"/>
    </xf>
    <xf numFmtId="0" fontId="90" fillId="0" borderId="0" xfId="1" applyFont="1" applyAlignment="1">
      <alignment horizontal="center"/>
    </xf>
    <xf numFmtId="0" fontId="40" fillId="4" borderId="10" xfId="0" applyFont="1" applyFill="1" applyBorder="1" applyAlignment="1">
      <alignment horizontal="center" vertical="top" wrapText="1"/>
    </xf>
    <xf numFmtId="0" fontId="25" fillId="0" borderId="0" xfId="1" applyFont="1" applyAlignment="1">
      <alignment horizontal="right"/>
    </xf>
    <xf numFmtId="0" fontId="10" fillId="4" borderId="2" xfId="1" quotePrefix="1" applyFont="1" applyFill="1" applyBorder="1" applyAlignment="1">
      <alignment horizontal="center" vertical="center" wrapText="1"/>
    </xf>
    <xf numFmtId="0" fontId="10" fillId="4" borderId="8" xfId="1" quotePrefix="1" applyFont="1" applyFill="1" applyBorder="1" applyAlignment="1">
      <alignment horizontal="center" vertical="center" wrapText="1"/>
    </xf>
    <xf numFmtId="0" fontId="10" fillId="4" borderId="7" xfId="1" quotePrefix="1" applyFont="1" applyFill="1" applyBorder="1" applyAlignment="1">
      <alignment horizontal="center" vertical="center" wrapText="1"/>
    </xf>
    <xf numFmtId="0" fontId="61" fillId="0" borderId="0" xfId="0" applyFont="1" applyBorder="1" applyAlignment="1">
      <alignment horizontal="left" vertical="center" wrapText="1"/>
    </xf>
    <xf numFmtId="0" fontId="91" fillId="0" borderId="0" xfId="0" applyFont="1" applyBorder="1" applyAlignment="1">
      <alignment horizontal="center" vertical="top"/>
    </xf>
    <xf numFmtId="0" fontId="68" fillId="0" borderId="7" xfId="0" applyFont="1" applyBorder="1" applyAlignment="1">
      <alignment horizontal="left"/>
    </xf>
    <xf numFmtId="0" fontId="53" fillId="4" borderId="12" xfId="0" applyFont="1" applyFill="1" applyBorder="1" applyAlignment="1">
      <alignment horizontal="center" vertical="top" wrapText="1"/>
    </xf>
    <xf numFmtId="0" fontId="53" fillId="4" borderId="13" xfId="0" applyFont="1" applyFill="1" applyBorder="1" applyAlignment="1">
      <alignment horizontal="center" vertical="top" wrapText="1"/>
    </xf>
    <xf numFmtId="0" fontId="53" fillId="4" borderId="14" xfId="0" applyFont="1" applyFill="1" applyBorder="1" applyAlignment="1">
      <alignment horizontal="center" vertical="top" wrapText="1"/>
    </xf>
    <xf numFmtId="0" fontId="53" fillId="4" borderId="11" xfId="0" applyFont="1" applyFill="1" applyBorder="1" applyAlignment="1">
      <alignment horizontal="center" vertical="top" wrapText="1"/>
    </xf>
    <xf numFmtId="0" fontId="53" fillId="4" borderId="0" xfId="0" applyFont="1" applyFill="1" applyBorder="1" applyAlignment="1">
      <alignment horizontal="center" vertical="top" wrapText="1"/>
    </xf>
    <xf numFmtId="0" fontId="53" fillId="4" borderId="17" xfId="0" applyFont="1" applyFill="1" applyBorder="1" applyAlignment="1">
      <alignment horizontal="center" vertical="top" wrapText="1"/>
    </xf>
    <xf numFmtId="0" fontId="88" fillId="0" borderId="0" xfId="0" applyFont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 wrapText="1"/>
    </xf>
    <xf numFmtId="0" fontId="59" fillId="0" borderId="10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0" fontId="23" fillId="4" borderId="2" xfId="0" applyFont="1" applyFill="1" applyBorder="1" applyAlignment="1">
      <alignment horizontal="center" vertical="top"/>
    </xf>
    <xf numFmtId="0" fontId="23" fillId="0" borderId="0" xfId="0" applyFont="1" applyAlignment="1">
      <alignment horizontal="center" vertical="top" wrapText="1"/>
    </xf>
    <xf numFmtId="0" fontId="23" fillId="0" borderId="0" xfId="0" applyFont="1" applyAlignment="1">
      <alignment horizontal="right" vertical="top" wrapText="1"/>
    </xf>
    <xf numFmtId="0" fontId="23" fillId="4" borderId="2" xfId="0" applyFont="1" applyFill="1" applyBorder="1" applyAlignment="1">
      <alignment horizontal="center" vertical="top" wrapText="1"/>
    </xf>
    <xf numFmtId="0" fontId="23" fillId="4" borderId="10" xfId="0" applyFont="1" applyFill="1" applyBorder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0" fontId="10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73" fillId="2" borderId="0" xfId="0" applyFont="1" applyFill="1" applyAlignment="1">
      <alignment horizontal="center" wrapText="1"/>
    </xf>
    <xf numFmtId="0" fontId="10" fillId="2" borderId="0" xfId="0" applyFont="1" applyFill="1" applyAlignment="1">
      <alignment horizontal="left"/>
    </xf>
    <xf numFmtId="0" fontId="14" fillId="2" borderId="0" xfId="0" applyFont="1" applyFill="1" applyAlignment="1">
      <alignment horizontal="center"/>
    </xf>
    <xf numFmtId="0" fontId="77" fillId="2" borderId="0" xfId="0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right"/>
    </xf>
    <xf numFmtId="0" fontId="68" fillId="2" borderId="0" xfId="0" applyFont="1" applyFill="1" applyAlignment="1">
      <alignment horizontal="left"/>
    </xf>
    <xf numFmtId="0" fontId="10" fillId="2" borderId="0" xfId="0" applyFont="1" applyFill="1" applyAlignment="1">
      <alignment horizontal="right"/>
    </xf>
    <xf numFmtId="0" fontId="15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10" fillId="4" borderId="15" xfId="0" applyFont="1" applyFill="1" applyBorder="1" applyAlignment="1">
      <alignment horizontal="center" vertical="top" wrapText="1"/>
    </xf>
    <xf numFmtId="0" fontId="69" fillId="2" borderId="0" xfId="0" applyFont="1" applyFill="1" applyAlignment="1">
      <alignment horizontal="center"/>
    </xf>
    <xf numFmtId="0" fontId="0" fillId="4" borderId="9" xfId="0" applyFill="1" applyBorder="1"/>
    <xf numFmtId="0" fontId="0" fillId="4" borderId="6" xfId="0" applyFill="1" applyBorder="1"/>
    <xf numFmtId="2" fontId="12" fillId="2" borderId="12" xfId="0" applyNumberFormat="1" applyFont="1" applyFill="1" applyBorder="1" applyAlignment="1">
      <alignment horizontal="center" vertical="center" wrapText="1"/>
    </xf>
    <xf numFmtId="2" fontId="12" fillId="2" borderId="13" xfId="0" applyNumberFormat="1" applyFont="1" applyFill="1" applyBorder="1" applyAlignment="1">
      <alignment horizontal="center" vertical="center" wrapText="1"/>
    </xf>
    <xf numFmtId="2" fontId="12" fillId="2" borderId="14" xfId="0" applyNumberFormat="1" applyFont="1" applyFill="1" applyBorder="1" applyAlignment="1">
      <alignment horizontal="center" vertical="center" wrapText="1"/>
    </xf>
    <xf numFmtId="2" fontId="12" fillId="2" borderId="11" xfId="0" applyNumberFormat="1" applyFont="1" applyFill="1" applyBorder="1" applyAlignment="1">
      <alignment horizontal="center" vertical="center" wrapText="1"/>
    </xf>
    <xf numFmtId="2" fontId="12" fillId="2" borderId="0" xfId="0" applyNumberFormat="1" applyFont="1" applyFill="1" applyBorder="1" applyAlignment="1">
      <alignment horizontal="center" vertical="center" wrapText="1"/>
    </xf>
    <xf numFmtId="2" fontId="12" fillId="2" borderId="17" xfId="0" applyNumberFormat="1" applyFont="1" applyFill="1" applyBorder="1" applyAlignment="1">
      <alignment horizontal="center" vertical="center" wrapText="1"/>
    </xf>
    <xf numFmtId="2" fontId="12" fillId="2" borderId="8" xfId="0" applyNumberFormat="1" applyFont="1" applyFill="1" applyBorder="1" applyAlignment="1">
      <alignment horizontal="center" vertical="center" wrapText="1"/>
    </xf>
    <xf numFmtId="2" fontId="12" fillId="2" borderId="7" xfId="0" applyNumberFormat="1" applyFont="1" applyFill="1" applyBorder="1" applyAlignment="1">
      <alignment horizontal="center" vertical="center" wrapText="1"/>
    </xf>
    <xf numFmtId="2" fontId="12" fillId="2" borderId="15" xfId="0" applyNumberFormat="1" applyFont="1" applyFill="1" applyBorder="1" applyAlignment="1">
      <alignment horizontal="center" vertical="center" wrapText="1"/>
    </xf>
    <xf numFmtId="0" fontId="78" fillId="2" borderId="0" xfId="0" applyFont="1" applyFill="1" applyAlignment="1">
      <alignment horizontal="center" wrapText="1"/>
    </xf>
    <xf numFmtId="0" fontId="0" fillId="4" borderId="13" xfId="0" applyFill="1" applyBorder="1"/>
    <xf numFmtId="0" fontId="0" fillId="4" borderId="14" xfId="0" applyFill="1" applyBorder="1"/>
    <xf numFmtId="0" fontId="0" fillId="4" borderId="8" xfId="0" applyFill="1" applyBorder="1"/>
    <xf numFmtId="0" fontId="0" fillId="4" borderId="7" xfId="0" applyFill="1" applyBorder="1"/>
    <xf numFmtId="0" fontId="0" fillId="4" borderId="15" xfId="0" applyFill="1" applyBorder="1"/>
    <xf numFmtId="0" fontId="30" fillId="4" borderId="5" xfId="1" applyFont="1" applyFill="1" applyBorder="1" applyAlignment="1">
      <alignment horizontal="center" vertical="top" wrapText="1"/>
    </xf>
    <xf numFmtId="0" fontId="30" fillId="4" borderId="9" xfId="1" applyFont="1" applyFill="1" applyBorder="1" applyAlignment="1">
      <alignment horizontal="center" vertical="top" wrapText="1"/>
    </xf>
    <xf numFmtId="0" fontId="30" fillId="4" borderId="14" xfId="1" applyFont="1" applyFill="1" applyBorder="1" applyAlignment="1">
      <alignment horizontal="center" vertical="top" wrapText="1"/>
    </xf>
    <xf numFmtId="0" fontId="30" fillId="4" borderId="2" xfId="1" applyFont="1" applyFill="1" applyBorder="1" applyAlignment="1">
      <alignment horizontal="center" vertical="top" wrapText="1"/>
    </xf>
    <xf numFmtId="0" fontId="30" fillId="4" borderId="6" xfId="1" applyFont="1" applyFill="1" applyBorder="1" applyAlignment="1">
      <alignment horizontal="center" vertical="top" wrapText="1"/>
    </xf>
    <xf numFmtId="0" fontId="82" fillId="0" borderId="0" xfId="1" applyFont="1" applyAlignment="1">
      <alignment horizontal="center"/>
    </xf>
    <xf numFmtId="0" fontId="30" fillId="4" borderId="1" xfId="1" applyFont="1" applyFill="1" applyBorder="1" applyAlignment="1">
      <alignment horizontal="center" vertical="top" wrapText="1"/>
    </xf>
    <xf numFmtId="0" fontId="30" fillId="4" borderId="3" xfId="1" applyFont="1" applyFill="1" applyBorder="1" applyAlignment="1">
      <alignment horizontal="center" vertical="top" wrapText="1"/>
    </xf>
    <xf numFmtId="0" fontId="26" fillId="4" borderId="2" xfId="1" applyFont="1" applyFill="1" applyBorder="1" applyAlignment="1">
      <alignment horizontal="center" vertical="top" wrapText="1"/>
    </xf>
    <xf numFmtId="0" fontId="14" fillId="4" borderId="2" xfId="2" applyFont="1" applyFill="1" applyBorder="1" applyAlignment="1">
      <alignment horizontal="center" vertical="top" wrapText="1"/>
    </xf>
    <xf numFmtId="0" fontId="29" fillId="4" borderId="2" xfId="8" applyFont="1" applyFill="1" applyBorder="1" applyAlignment="1">
      <alignment horizontal="center" vertical="top" wrapText="1"/>
    </xf>
    <xf numFmtId="0" fontId="29" fillId="4" borderId="1" xfId="8" applyFont="1" applyFill="1" applyBorder="1" applyAlignment="1">
      <alignment horizontal="center" vertical="top" wrapText="1"/>
    </xf>
    <xf numFmtId="0" fontId="29" fillId="4" borderId="3" xfId="8" applyFont="1" applyFill="1" applyBorder="1" applyAlignment="1">
      <alignment horizontal="center" vertical="top" wrapText="1"/>
    </xf>
    <xf numFmtId="0" fontId="29" fillId="4" borderId="5" xfId="8" applyFont="1" applyFill="1" applyBorder="1" applyAlignment="1">
      <alignment horizontal="center" vertical="top" wrapText="1"/>
    </xf>
    <xf numFmtId="0" fontId="29" fillId="4" borderId="9" xfId="8" applyFont="1" applyFill="1" applyBorder="1" applyAlignment="1">
      <alignment horizontal="center" vertical="top" wrapText="1"/>
    </xf>
    <xf numFmtId="0" fontId="29" fillId="4" borderId="6" xfId="8" applyFont="1" applyFill="1" applyBorder="1" applyAlignment="1">
      <alignment horizontal="center" vertical="top" wrapText="1"/>
    </xf>
    <xf numFmtId="0" fontId="10" fillId="0" borderId="0" xfId="2" applyFont="1" applyAlignment="1">
      <alignment horizontal="center" vertical="top" wrapText="1"/>
    </xf>
    <xf numFmtId="0" fontId="10" fillId="0" borderId="0" xfId="2" applyFont="1" applyAlignment="1">
      <alignment horizontal="left"/>
    </xf>
    <xf numFmtId="0" fontId="82" fillId="0" borderId="0" xfId="0" applyFont="1" applyAlignment="1">
      <alignment horizontal="center"/>
    </xf>
    <xf numFmtId="0" fontId="11" fillId="0" borderId="0" xfId="2" applyFont="1" applyAlignment="1">
      <alignment horizontal="right"/>
    </xf>
    <xf numFmtId="0" fontId="28" fillId="4" borderId="5" xfId="8" applyFont="1" applyFill="1" applyBorder="1" applyAlignment="1">
      <alignment horizontal="center" vertical="top" wrapText="1"/>
    </xf>
    <xf numFmtId="0" fontId="28" fillId="4" borderId="9" xfId="8" applyFont="1" applyFill="1" applyBorder="1" applyAlignment="1">
      <alignment horizontal="center" vertical="top" wrapText="1"/>
    </xf>
    <xf numFmtId="0" fontId="28" fillId="4" borderId="6" xfId="8" applyFont="1" applyFill="1" applyBorder="1" applyAlignment="1">
      <alignment horizontal="center" vertical="top" wrapText="1"/>
    </xf>
    <xf numFmtId="0" fontId="11" fillId="0" borderId="0" xfId="2" applyFont="1" applyAlignment="1">
      <alignment horizontal="center"/>
    </xf>
    <xf numFmtId="0" fontId="30" fillId="4" borderId="2" xfId="8" applyFont="1" applyFill="1" applyBorder="1" applyAlignment="1">
      <alignment horizontal="center" vertical="top" wrapText="1"/>
    </xf>
    <xf numFmtId="0" fontId="30" fillId="4" borderId="5" xfId="8" applyFont="1" applyFill="1" applyBorder="1" applyAlignment="1">
      <alignment horizontal="center" vertical="top" wrapText="1"/>
    </xf>
    <xf numFmtId="0" fontId="30" fillId="4" borderId="9" xfId="8" applyFont="1" applyFill="1" applyBorder="1" applyAlignment="1">
      <alignment horizontal="center" vertical="top" wrapText="1"/>
    </xf>
    <xf numFmtId="0" fontId="26" fillId="4" borderId="5" xfId="8" applyFont="1" applyFill="1" applyBorder="1" applyAlignment="1">
      <alignment horizontal="center" vertical="top" wrapText="1"/>
    </xf>
    <xf numFmtId="0" fontId="26" fillId="4" borderId="9" xfId="8" applyFont="1" applyFill="1" applyBorder="1" applyAlignment="1">
      <alignment horizontal="center" vertical="top" wrapText="1"/>
    </xf>
    <xf numFmtId="0" fontId="28" fillId="4" borderId="1" xfId="8" applyFont="1" applyFill="1" applyBorder="1" applyAlignment="1">
      <alignment horizontal="center" vertical="top" wrapText="1"/>
    </xf>
    <xf numFmtId="0" fontId="28" fillId="4" borderId="3" xfId="8" applyFont="1" applyFill="1" applyBorder="1" applyAlignment="1">
      <alignment horizontal="center" vertical="top" wrapText="1"/>
    </xf>
    <xf numFmtId="0" fontId="20" fillId="0" borderId="0" xfId="0" applyFont="1" applyAlignment="1">
      <alignment horizontal="justify" vertical="top" wrapText="1"/>
    </xf>
    <xf numFmtId="0" fontId="15" fillId="0" borderId="0" xfId="0" applyFont="1" applyAlignment="1">
      <alignment horizontal="justify" vertical="top" wrapText="1"/>
    </xf>
    <xf numFmtId="0" fontId="0" fillId="0" borderId="0" xfId="0" applyAlignment="1">
      <alignment wrapText="1"/>
    </xf>
    <xf numFmtId="0" fontId="28" fillId="4" borderId="1" xfId="1" applyFont="1" applyFill="1" applyBorder="1" applyAlignment="1">
      <alignment horizontal="center" vertical="top"/>
    </xf>
    <xf numFmtId="0" fontId="28" fillId="4" borderId="10" xfId="1" applyFont="1" applyFill="1" applyBorder="1" applyAlignment="1">
      <alignment horizontal="center" vertical="top"/>
    </xf>
    <xf numFmtId="0" fontId="28" fillId="4" borderId="3" xfId="1" applyFont="1" applyFill="1" applyBorder="1" applyAlignment="1">
      <alignment horizontal="center" vertical="top"/>
    </xf>
    <xf numFmtId="0" fontId="30" fillId="4" borderId="10" xfId="1" applyFont="1" applyFill="1" applyBorder="1" applyAlignment="1">
      <alignment horizontal="center" vertical="top" wrapText="1"/>
    </xf>
    <xf numFmtId="0" fontId="30" fillId="4" borderId="12" xfId="1" applyFont="1" applyFill="1" applyBorder="1" applyAlignment="1">
      <alignment horizontal="center" vertical="top" wrapText="1"/>
    </xf>
    <xf numFmtId="0" fontId="30" fillId="4" borderId="11" xfId="1" applyFont="1" applyFill="1" applyBorder="1" applyAlignment="1">
      <alignment horizontal="center" vertical="top" wrapText="1"/>
    </xf>
    <xf numFmtId="0" fontId="30" fillId="4" borderId="17" xfId="1" applyFont="1" applyFill="1" applyBorder="1" applyAlignment="1">
      <alignment horizontal="center" vertical="top" wrapText="1"/>
    </xf>
    <xf numFmtId="0" fontId="28" fillId="4" borderId="2" xfId="1" applyFont="1" applyFill="1" applyBorder="1" applyAlignment="1">
      <alignment horizontal="center" wrapText="1"/>
    </xf>
    <xf numFmtId="0" fontId="28" fillId="4" borderId="5" xfId="1" applyFont="1" applyFill="1" applyBorder="1" applyAlignment="1">
      <alignment horizontal="center" wrapText="1"/>
    </xf>
    <xf numFmtId="0" fontId="28" fillId="4" borderId="9" xfId="1" applyFont="1" applyFill="1" applyBorder="1" applyAlignment="1">
      <alignment horizontal="center" wrapText="1"/>
    </xf>
    <xf numFmtId="0" fontId="28" fillId="4" borderId="6" xfId="1" applyFont="1" applyFill="1" applyBorder="1" applyAlignment="1">
      <alignment horizontal="center" wrapText="1"/>
    </xf>
    <xf numFmtId="0" fontId="25" fillId="4" borderId="5" xfId="3" applyFont="1" applyFill="1" applyBorder="1" applyAlignment="1">
      <alignment horizontal="center" vertical="top" wrapText="1"/>
    </xf>
    <xf numFmtId="0" fontId="25" fillId="4" borderId="9" xfId="3" applyFont="1" applyFill="1" applyBorder="1" applyAlignment="1">
      <alignment horizontal="center" vertical="top" wrapText="1"/>
    </xf>
    <xf numFmtId="0" fontId="25" fillId="4" borderId="6" xfId="3" applyFont="1" applyFill="1" applyBorder="1" applyAlignment="1">
      <alignment horizontal="center" vertical="top" wrapText="1"/>
    </xf>
    <xf numFmtId="0" fontId="11" fillId="0" borderId="0" xfId="3" applyFont="1" applyAlignment="1">
      <alignment horizontal="right"/>
    </xf>
    <xf numFmtId="0" fontId="14" fillId="0" borderId="0" xfId="3" applyFont="1" applyAlignment="1">
      <alignment horizontal="center"/>
    </xf>
    <xf numFmtId="0" fontId="77" fillId="0" borderId="0" xfId="3" applyFont="1" applyAlignment="1">
      <alignment horizontal="center"/>
    </xf>
    <xf numFmtId="0" fontId="70" fillId="0" borderId="0" xfId="3" applyFont="1" applyAlignment="1">
      <alignment horizontal="center"/>
    </xf>
    <xf numFmtId="0" fontId="10" fillId="0" borderId="0" xfId="3" applyFont="1" applyAlignment="1">
      <alignment horizontal="left"/>
    </xf>
    <xf numFmtId="0" fontId="25" fillId="0" borderId="7" xfId="3" applyFont="1" applyBorder="1" applyAlignment="1">
      <alignment horizontal="center"/>
    </xf>
    <xf numFmtId="0" fontId="14" fillId="0" borderId="0" xfId="3" applyFont="1" applyAlignment="1">
      <alignment horizontal="right" vertical="top" wrapText="1"/>
    </xf>
    <xf numFmtId="0" fontId="93" fillId="7" borderId="5" xfId="3" applyFont="1" applyFill="1" applyBorder="1" applyAlignment="1">
      <alignment horizontal="left" vertical="center" wrapText="1"/>
    </xf>
    <xf numFmtId="0" fontId="93" fillId="7" borderId="6" xfId="3" applyFont="1" applyFill="1" applyBorder="1" applyAlignment="1">
      <alignment horizontal="left" vertical="center" wrapText="1"/>
    </xf>
    <xf numFmtId="0" fontId="16" fillId="7" borderId="6" xfId="3" applyFont="1" applyFill="1" applyBorder="1" applyAlignment="1">
      <alignment horizontal="left" vertical="center" wrapText="1"/>
    </xf>
    <xf numFmtId="0" fontId="15" fillId="0" borderId="0" xfId="3" applyAlignment="1">
      <alignment horizontal="left"/>
    </xf>
    <xf numFmtId="0" fontId="14" fillId="0" borderId="0" xfId="3" applyFont="1" applyAlignment="1">
      <alignment horizontal="center" vertical="top" wrapText="1"/>
    </xf>
    <xf numFmtId="0" fontId="25" fillId="4" borderId="1" xfId="3" applyFont="1" applyFill="1" applyBorder="1" applyAlignment="1">
      <alignment horizontal="center" vertical="top" wrapText="1"/>
    </xf>
    <xf numFmtId="0" fontId="25" fillId="4" borderId="3" xfId="3" applyFont="1" applyFill="1" applyBorder="1" applyAlignment="1">
      <alignment horizontal="center" vertical="top" wrapText="1"/>
    </xf>
    <xf numFmtId="0" fontId="25" fillId="4" borderId="5" xfId="3" applyFont="1" applyFill="1" applyBorder="1" applyAlignment="1">
      <alignment horizontal="center" vertical="top"/>
    </xf>
    <xf numFmtId="0" fontId="25" fillId="4" borderId="9" xfId="3" applyFont="1" applyFill="1" applyBorder="1" applyAlignment="1">
      <alignment horizontal="center" vertical="top"/>
    </xf>
    <xf numFmtId="0" fontId="25" fillId="4" borderId="6" xfId="3" applyFont="1" applyFill="1" applyBorder="1" applyAlignment="1">
      <alignment horizontal="center" vertical="top"/>
    </xf>
    <xf numFmtId="0" fontId="25" fillId="4" borderId="12" xfId="3" applyFont="1" applyFill="1" applyBorder="1" applyAlignment="1">
      <alignment horizontal="center" vertical="top" wrapText="1"/>
    </xf>
    <xf numFmtId="0" fontId="25" fillId="4" borderId="13" xfId="3" applyFont="1" applyFill="1" applyBorder="1" applyAlignment="1">
      <alignment horizontal="center" vertical="top" wrapText="1"/>
    </xf>
    <xf numFmtId="0" fontId="25" fillId="4" borderId="14" xfId="3" applyFont="1" applyFill="1" applyBorder="1" applyAlignment="1">
      <alignment horizontal="center" vertical="top" wrapText="1"/>
    </xf>
    <xf numFmtId="0" fontId="25" fillId="4" borderId="8" xfId="3" applyFont="1" applyFill="1" applyBorder="1" applyAlignment="1">
      <alignment horizontal="center" vertical="top" wrapText="1"/>
    </xf>
    <xf numFmtId="0" fontId="25" fillId="4" borderId="7" xfId="3" applyFont="1" applyFill="1" applyBorder="1" applyAlignment="1">
      <alignment horizontal="center" vertical="top" wrapText="1"/>
    </xf>
    <xf numFmtId="0" fontId="25" fillId="4" borderId="15" xfId="3" applyFont="1" applyFill="1" applyBorder="1" applyAlignment="1">
      <alignment horizontal="center" vertical="top" wrapText="1"/>
    </xf>
    <xf numFmtId="0" fontId="10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70" fillId="0" borderId="0" xfId="2" applyFont="1" applyAlignment="1">
      <alignment horizontal="center" wrapText="1"/>
    </xf>
    <xf numFmtId="0" fontId="25" fillId="0" borderId="0" xfId="2" applyFont="1" applyBorder="1" applyAlignment="1">
      <alignment horizontal="right"/>
    </xf>
    <xf numFmtId="0" fontId="15" fillId="0" borderId="0" xfId="2" applyFont="1"/>
    <xf numFmtId="0" fontId="10" fillId="6" borderId="2" xfId="2" applyFont="1" applyFill="1" applyBorder="1" applyAlignment="1">
      <alignment horizontal="center"/>
    </xf>
    <xf numFmtId="0" fontId="10" fillId="0" borderId="0" xfId="2" applyFont="1" applyAlignment="1">
      <alignment horizontal="right" vertical="top" wrapText="1"/>
    </xf>
    <xf numFmtId="0" fontId="10" fillId="6" borderId="2" xfId="2" applyFont="1" applyFill="1" applyBorder="1" applyAlignment="1">
      <alignment horizontal="center" vertical="top" wrapText="1"/>
    </xf>
    <xf numFmtId="0" fontId="25" fillId="0" borderId="13" xfId="0" applyFont="1" applyBorder="1" applyAlignment="1">
      <alignment horizontal="left" vertical="center" wrapText="1"/>
    </xf>
  </cellXfs>
  <cellStyles count="10">
    <cellStyle name="Comma" xfId="5" builtinId="3"/>
    <cellStyle name="Normal" xfId="0" builtinId="0"/>
    <cellStyle name="Normal 2" xfId="1"/>
    <cellStyle name="Normal 2 2" xfId="6"/>
    <cellStyle name="Normal 2 2 2" xfId="7"/>
    <cellStyle name="Normal 2 2 3" xfId="8"/>
    <cellStyle name="Normal 2 3" xfId="9"/>
    <cellStyle name="Normal 3" xfId="2"/>
    <cellStyle name="Normal 3 2" xfId="3"/>
    <cellStyle name="Normal 4" xfId="4"/>
  </cellStyles>
  <dxfs count="0"/>
  <tableStyles count="0" defaultTableStyle="TableStyleMedium9" defaultPivotStyle="PivotStyleLight16"/>
  <colors>
    <mruColors>
      <color rgb="FF00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82550</xdr:colOff>
      <xdr:row>2</xdr:row>
      <xdr:rowOff>151261</xdr:rowOff>
    </xdr:from>
    <xdr:ext cx="9271663" cy="4551367"/>
    <xdr:sp macro="" textlink="">
      <xdr:nvSpPr>
        <xdr:cNvPr id="2" name="Rectangle 1"/>
        <xdr:cNvSpPr/>
      </xdr:nvSpPr>
      <xdr:spPr>
        <a:xfrm>
          <a:off x="82550" y="488446"/>
          <a:ext cx="9263856" cy="453122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6300"/>
            </a:lnSpc>
          </a:pPr>
          <a:r>
            <a:rPr lang="en-US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Annual Work Plan &amp; Budget</a:t>
          </a:r>
        </a:p>
        <a:p>
          <a:pPr algn="ctr">
            <a:lnSpc>
              <a:spcPts val="6300"/>
            </a:lnSpc>
          </a:pPr>
          <a:r>
            <a:rPr lang="en-US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2019-20</a:t>
          </a:r>
        </a:p>
        <a:p>
          <a:pPr algn="ctr">
            <a:lnSpc>
              <a:spcPts val="6300"/>
            </a:lnSpc>
          </a:pPr>
          <a:r>
            <a:rPr lang="en-US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chemeClr val="tx1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MDM</a:t>
          </a:r>
        </a:p>
        <a:p>
          <a:pPr algn="ctr">
            <a:lnSpc>
              <a:spcPts val="5100"/>
            </a:lnSpc>
          </a:pPr>
          <a:r>
            <a:rPr lang="en-US" sz="4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State/UT</a:t>
          </a:r>
          <a:r>
            <a:rPr lang="en-US" sz="4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 : ODISHA</a:t>
          </a:r>
        </a:p>
        <a:p>
          <a:pPr algn="ctr">
            <a:lnSpc>
              <a:spcPts val="5100"/>
            </a:lnSpc>
          </a:pPr>
          <a:r>
            <a:rPr lang="en-US" sz="44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Date of Submission : ..........</a:t>
          </a:r>
          <a:endParaRPr lang="en-US" sz="4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  <a:p>
          <a:pPr algn="ctr">
            <a:lnSpc>
              <a:spcPts val="6300"/>
            </a:lnSpc>
          </a:pPr>
          <a:endParaRPr lang="en-US" sz="54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0</xdr:row>
      <xdr:rowOff>28575</xdr:rowOff>
    </xdr:from>
    <xdr:to>
      <xdr:col>1</xdr:col>
      <xdr:colOff>704849</xdr:colOff>
      <xdr:row>5</xdr:row>
      <xdr:rowOff>23066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28575"/>
          <a:ext cx="752474" cy="95651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123825</xdr:rowOff>
    </xdr:from>
    <xdr:to>
      <xdr:col>1</xdr:col>
      <xdr:colOff>619124</xdr:colOff>
      <xdr:row>5</xdr:row>
      <xdr:rowOff>118316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123825"/>
          <a:ext cx="752474" cy="9565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1</xdr:row>
      <xdr:rowOff>95250</xdr:rowOff>
    </xdr:from>
    <xdr:to>
      <xdr:col>1</xdr:col>
      <xdr:colOff>619124</xdr:colOff>
      <xdr:row>5</xdr:row>
      <xdr:rowOff>23066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257175"/>
          <a:ext cx="752474" cy="9565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76200</xdr:rowOff>
    </xdr:from>
    <xdr:to>
      <xdr:col>1</xdr:col>
      <xdr:colOff>342899</xdr:colOff>
      <xdr:row>7</xdr:row>
      <xdr:rowOff>4016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" y="238125"/>
          <a:ext cx="752474" cy="9565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95250</xdr:rowOff>
    </xdr:from>
    <xdr:to>
      <xdr:col>1</xdr:col>
      <xdr:colOff>485774</xdr:colOff>
      <xdr:row>5</xdr:row>
      <xdr:rowOff>13541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95250"/>
          <a:ext cx="752474" cy="95651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76200</xdr:rowOff>
    </xdr:from>
    <xdr:to>
      <xdr:col>1</xdr:col>
      <xdr:colOff>285749</xdr:colOff>
      <xdr:row>5</xdr:row>
      <xdr:rowOff>42116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76200"/>
          <a:ext cx="752474" cy="95651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104775</xdr:rowOff>
    </xdr:from>
    <xdr:to>
      <xdr:col>1</xdr:col>
      <xdr:colOff>257174</xdr:colOff>
      <xdr:row>5</xdr:row>
      <xdr:rowOff>32591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66700"/>
          <a:ext cx="752474" cy="95651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57150</xdr:rowOff>
    </xdr:from>
    <xdr:to>
      <xdr:col>1</xdr:col>
      <xdr:colOff>838199</xdr:colOff>
      <xdr:row>5</xdr:row>
      <xdr:rowOff>15922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57150"/>
          <a:ext cx="752474" cy="95651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85725</xdr:rowOff>
    </xdr:from>
    <xdr:to>
      <xdr:col>1</xdr:col>
      <xdr:colOff>666749</xdr:colOff>
      <xdr:row>5</xdr:row>
      <xdr:rowOff>46879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325" y="85725"/>
          <a:ext cx="752474" cy="95651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19050</xdr:rowOff>
    </xdr:from>
    <xdr:to>
      <xdr:col>1</xdr:col>
      <xdr:colOff>723899</xdr:colOff>
      <xdr:row>6</xdr:row>
      <xdr:rowOff>23066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180975"/>
          <a:ext cx="752474" cy="9565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10975</xdr:rowOff>
    </xdr:from>
    <xdr:to>
      <xdr:col>1</xdr:col>
      <xdr:colOff>190500</xdr:colOff>
      <xdr:row>4</xdr:row>
      <xdr:rowOff>186441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1" y="10975"/>
          <a:ext cx="752474" cy="95651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95250</xdr:rowOff>
    </xdr:from>
    <xdr:to>
      <xdr:col>1</xdr:col>
      <xdr:colOff>781049</xdr:colOff>
      <xdr:row>5</xdr:row>
      <xdr:rowOff>23066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8150" y="95250"/>
          <a:ext cx="752474" cy="9565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171450</xdr:rowOff>
    </xdr:from>
    <xdr:to>
      <xdr:col>1</xdr:col>
      <xdr:colOff>704849</xdr:colOff>
      <xdr:row>5</xdr:row>
      <xdr:rowOff>89741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7675" y="171450"/>
          <a:ext cx="752474" cy="95651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161925</xdr:rowOff>
    </xdr:from>
    <xdr:to>
      <xdr:col>1</xdr:col>
      <xdr:colOff>714374</xdr:colOff>
      <xdr:row>6</xdr:row>
      <xdr:rowOff>4016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161925"/>
          <a:ext cx="752474" cy="95651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0</xdr:rowOff>
    </xdr:from>
    <xdr:to>
      <xdr:col>1</xdr:col>
      <xdr:colOff>423333</xdr:colOff>
      <xdr:row>3</xdr:row>
      <xdr:rowOff>253984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1667" y="0"/>
          <a:ext cx="624416" cy="79373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231321</xdr:colOff>
      <xdr:row>0</xdr:row>
      <xdr:rowOff>27214</xdr:rowOff>
    </xdr:from>
    <xdr:to>
      <xdr:col>1</xdr:col>
      <xdr:colOff>830035</xdr:colOff>
      <xdr:row>3</xdr:row>
      <xdr:rowOff>230383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0" y="27214"/>
          <a:ext cx="598714" cy="76106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169334</xdr:rowOff>
    </xdr:from>
    <xdr:to>
      <xdr:col>1</xdr:col>
      <xdr:colOff>359834</xdr:colOff>
      <xdr:row>5</xdr:row>
      <xdr:rowOff>59538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359834"/>
          <a:ext cx="687917" cy="87445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74544</xdr:colOff>
      <xdr:row>0</xdr:row>
      <xdr:rowOff>102018</xdr:rowOff>
    </xdr:from>
    <xdr:to>
      <xdr:col>1</xdr:col>
      <xdr:colOff>629479</xdr:colOff>
      <xdr:row>4</xdr:row>
      <xdr:rowOff>37147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2718" y="102018"/>
          <a:ext cx="554935" cy="70541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133350</xdr:rowOff>
    </xdr:from>
    <xdr:to>
      <xdr:col>1</xdr:col>
      <xdr:colOff>333374</xdr:colOff>
      <xdr:row>5</xdr:row>
      <xdr:rowOff>99266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" y="133350"/>
          <a:ext cx="752474" cy="95651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1</xdr:row>
      <xdr:rowOff>57150</xdr:rowOff>
    </xdr:from>
    <xdr:to>
      <xdr:col>1</xdr:col>
      <xdr:colOff>609599</xdr:colOff>
      <xdr:row>4</xdr:row>
      <xdr:rowOff>251666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285750"/>
          <a:ext cx="752474" cy="95651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0</xdr:row>
      <xdr:rowOff>85725</xdr:rowOff>
    </xdr:from>
    <xdr:to>
      <xdr:col>1</xdr:col>
      <xdr:colOff>530111</xdr:colOff>
      <xdr:row>3</xdr:row>
      <xdr:rowOff>219075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5300" y="85725"/>
          <a:ext cx="644411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114300</xdr:rowOff>
    </xdr:from>
    <xdr:to>
      <xdr:col>1</xdr:col>
      <xdr:colOff>809624</xdr:colOff>
      <xdr:row>6</xdr:row>
      <xdr:rowOff>165941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0" y="276225"/>
          <a:ext cx="752474" cy="95651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95250</xdr:rowOff>
    </xdr:from>
    <xdr:to>
      <xdr:col>2</xdr:col>
      <xdr:colOff>72911</xdr:colOff>
      <xdr:row>4</xdr:row>
      <xdr:rowOff>95250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95250"/>
          <a:ext cx="644411" cy="8191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95250</xdr:rowOff>
    </xdr:from>
    <xdr:to>
      <xdr:col>3</xdr:col>
      <xdr:colOff>644411</xdr:colOff>
      <xdr:row>4</xdr:row>
      <xdr:rowOff>95250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95250"/>
          <a:ext cx="644411" cy="8191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95251</xdr:rowOff>
    </xdr:from>
    <xdr:to>
      <xdr:col>1</xdr:col>
      <xdr:colOff>209550</xdr:colOff>
      <xdr:row>2</xdr:row>
      <xdr:rowOff>166434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1" y="95251"/>
          <a:ext cx="485774" cy="55695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0</xdr:rowOff>
    </xdr:from>
    <xdr:to>
      <xdr:col>0</xdr:col>
      <xdr:colOff>682511</xdr:colOff>
      <xdr:row>5</xdr:row>
      <xdr:rowOff>38100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371475"/>
          <a:ext cx="644411" cy="8191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</xdr:col>
      <xdr:colOff>63386</xdr:colOff>
      <xdr:row>4</xdr:row>
      <xdr:rowOff>95250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47625"/>
          <a:ext cx="644411" cy="8191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</xdr:rowOff>
    </xdr:from>
    <xdr:to>
      <xdr:col>1</xdr:col>
      <xdr:colOff>72911</xdr:colOff>
      <xdr:row>3</xdr:row>
      <xdr:rowOff>123825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9525"/>
          <a:ext cx="644411" cy="8191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85725</xdr:rowOff>
    </xdr:from>
    <xdr:to>
      <xdr:col>1</xdr:col>
      <xdr:colOff>577736</xdr:colOff>
      <xdr:row>5</xdr:row>
      <xdr:rowOff>152400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2925" y="371475"/>
          <a:ext cx="644411" cy="8191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692036</xdr:colOff>
      <xdr:row>4</xdr:row>
      <xdr:rowOff>152400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875" y="0"/>
          <a:ext cx="644411" cy="8191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0</xdr:rowOff>
    </xdr:from>
    <xdr:to>
      <xdr:col>1</xdr:col>
      <xdr:colOff>706259</xdr:colOff>
      <xdr:row>3</xdr:row>
      <xdr:rowOff>219075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2925" y="0"/>
          <a:ext cx="591959" cy="75247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0</xdr:rowOff>
    </xdr:from>
    <xdr:to>
      <xdr:col>1</xdr:col>
      <xdr:colOff>511061</xdr:colOff>
      <xdr:row>3</xdr:row>
      <xdr:rowOff>133350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9100" y="0"/>
          <a:ext cx="644411" cy="819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800099</xdr:colOff>
      <xdr:row>5</xdr:row>
      <xdr:rowOff>156416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400" y="276225"/>
          <a:ext cx="752474" cy="95651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95250</xdr:rowOff>
    </xdr:from>
    <xdr:to>
      <xdr:col>1</xdr:col>
      <xdr:colOff>707527</xdr:colOff>
      <xdr:row>3</xdr:row>
      <xdr:rowOff>200025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9125" y="95250"/>
          <a:ext cx="517027" cy="6572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114300</xdr:rowOff>
    </xdr:from>
    <xdr:to>
      <xdr:col>1</xdr:col>
      <xdr:colOff>171450</xdr:colOff>
      <xdr:row>3</xdr:row>
      <xdr:rowOff>187097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114300"/>
          <a:ext cx="514350" cy="65382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123825</xdr:rowOff>
    </xdr:from>
    <xdr:to>
      <xdr:col>1</xdr:col>
      <xdr:colOff>834911</xdr:colOff>
      <xdr:row>4</xdr:row>
      <xdr:rowOff>95250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0" y="123825"/>
          <a:ext cx="644411" cy="8191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263411</xdr:colOff>
      <xdr:row>4</xdr:row>
      <xdr:rowOff>66675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0"/>
          <a:ext cx="644411" cy="81915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0</xdr:rowOff>
    </xdr:from>
    <xdr:to>
      <xdr:col>1</xdr:col>
      <xdr:colOff>749186</xdr:colOff>
      <xdr:row>4</xdr:row>
      <xdr:rowOff>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0"/>
          <a:ext cx="644411" cy="81915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105834</xdr:colOff>
      <xdr:row>0</xdr:row>
      <xdr:rowOff>63499</xdr:rowOff>
    </xdr:from>
    <xdr:to>
      <xdr:col>1</xdr:col>
      <xdr:colOff>858308</xdr:colOff>
      <xdr:row>5</xdr:row>
      <xdr:rowOff>14598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18584" y="63499"/>
          <a:ext cx="752474" cy="95651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190500</xdr:rowOff>
    </xdr:from>
    <xdr:to>
      <xdr:col>1</xdr:col>
      <xdr:colOff>174127</xdr:colOff>
      <xdr:row>3</xdr:row>
      <xdr:rowOff>161925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190500"/>
          <a:ext cx="517027" cy="65722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38100</xdr:rowOff>
    </xdr:from>
    <xdr:to>
      <xdr:col>1</xdr:col>
      <xdr:colOff>657225</xdr:colOff>
      <xdr:row>3</xdr:row>
      <xdr:rowOff>211955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38100"/>
          <a:ext cx="676275" cy="85965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38100</xdr:rowOff>
    </xdr:from>
    <xdr:to>
      <xdr:col>1</xdr:col>
      <xdr:colOff>428625</xdr:colOff>
      <xdr:row>4</xdr:row>
      <xdr:rowOff>82964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38100"/>
          <a:ext cx="657225" cy="83543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561974</xdr:colOff>
      <xdr:row>5</xdr:row>
      <xdr:rowOff>4016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0"/>
          <a:ext cx="752474" cy="9565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0</xdr:row>
      <xdr:rowOff>28575</xdr:rowOff>
    </xdr:from>
    <xdr:to>
      <xdr:col>3</xdr:col>
      <xdr:colOff>734963</xdr:colOff>
      <xdr:row>4</xdr:row>
      <xdr:rowOff>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5300" y="28575"/>
          <a:ext cx="696863" cy="88582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171450</xdr:rowOff>
    </xdr:from>
    <xdr:to>
      <xdr:col>1</xdr:col>
      <xdr:colOff>457200</xdr:colOff>
      <xdr:row>3</xdr:row>
      <xdr:rowOff>60689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71450"/>
          <a:ext cx="504825" cy="64171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137583</xdr:rowOff>
    </xdr:from>
    <xdr:to>
      <xdr:col>1</xdr:col>
      <xdr:colOff>825500</xdr:colOff>
      <xdr:row>3</xdr:row>
      <xdr:rowOff>207885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4000" y="137583"/>
          <a:ext cx="571500" cy="72646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19050</xdr:rowOff>
    </xdr:from>
    <xdr:to>
      <xdr:col>1</xdr:col>
      <xdr:colOff>542924</xdr:colOff>
      <xdr:row>4</xdr:row>
      <xdr:rowOff>108791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" y="19050"/>
          <a:ext cx="752474" cy="95651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9525</xdr:rowOff>
    </xdr:from>
    <xdr:to>
      <xdr:col>1</xdr:col>
      <xdr:colOff>457200</xdr:colOff>
      <xdr:row>4</xdr:row>
      <xdr:rowOff>96042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450" y="200025"/>
          <a:ext cx="600075" cy="76279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9525</xdr:rowOff>
    </xdr:from>
    <xdr:to>
      <xdr:col>1</xdr:col>
      <xdr:colOff>699658</xdr:colOff>
      <xdr:row>5</xdr:row>
      <xdr:rowOff>95250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9525"/>
          <a:ext cx="756808" cy="962025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133350</xdr:rowOff>
    </xdr:from>
    <xdr:to>
      <xdr:col>1</xdr:col>
      <xdr:colOff>333375</xdr:colOff>
      <xdr:row>5</xdr:row>
      <xdr:rowOff>68274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133350"/>
          <a:ext cx="638175" cy="811224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0</xdr:row>
      <xdr:rowOff>83344</xdr:rowOff>
    </xdr:from>
    <xdr:to>
      <xdr:col>1</xdr:col>
      <xdr:colOff>395287</xdr:colOff>
      <xdr:row>5</xdr:row>
      <xdr:rowOff>15922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344" y="83344"/>
          <a:ext cx="752474" cy="95651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1</xdr:col>
      <xdr:colOff>447674</xdr:colOff>
      <xdr:row>5</xdr:row>
      <xdr:rowOff>42116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85725"/>
          <a:ext cx="752474" cy="95651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1</xdr:col>
      <xdr:colOff>495299</xdr:colOff>
      <xdr:row>5</xdr:row>
      <xdr:rowOff>42116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85725"/>
          <a:ext cx="752474" cy="95651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0</xdr:row>
      <xdr:rowOff>0</xdr:rowOff>
    </xdr:from>
    <xdr:to>
      <xdr:col>1</xdr:col>
      <xdr:colOff>250032</xdr:colOff>
      <xdr:row>3</xdr:row>
      <xdr:rowOff>111579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157" y="0"/>
          <a:ext cx="631031" cy="8021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133350</xdr:rowOff>
    </xdr:from>
    <xdr:to>
      <xdr:col>1</xdr:col>
      <xdr:colOff>838199</xdr:colOff>
      <xdr:row>5</xdr:row>
      <xdr:rowOff>127841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133350"/>
          <a:ext cx="752474" cy="95651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</xdr:colOff>
      <xdr:row>0</xdr:row>
      <xdr:rowOff>0</xdr:rowOff>
    </xdr:from>
    <xdr:to>
      <xdr:col>1</xdr:col>
      <xdr:colOff>745820</xdr:colOff>
      <xdr:row>3</xdr:row>
      <xdr:rowOff>166687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875" y="0"/>
          <a:ext cx="674383" cy="85725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123825</xdr:rowOff>
    </xdr:from>
    <xdr:to>
      <xdr:col>1</xdr:col>
      <xdr:colOff>283858</xdr:colOff>
      <xdr:row>3</xdr:row>
      <xdr:rowOff>171450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23825"/>
          <a:ext cx="674383" cy="85725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105838</xdr:rowOff>
    </xdr:from>
    <xdr:to>
      <xdr:col>1</xdr:col>
      <xdr:colOff>264583</xdr:colOff>
      <xdr:row>4</xdr:row>
      <xdr:rowOff>177035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05863"/>
          <a:ext cx="617008" cy="78557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105838</xdr:rowOff>
    </xdr:from>
    <xdr:to>
      <xdr:col>1</xdr:col>
      <xdr:colOff>264583</xdr:colOff>
      <xdr:row>4</xdr:row>
      <xdr:rowOff>177035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06921"/>
          <a:ext cx="613833" cy="78028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465667</xdr:colOff>
      <xdr:row>0</xdr:row>
      <xdr:rowOff>0</xdr:rowOff>
    </xdr:from>
    <xdr:to>
      <xdr:col>1</xdr:col>
      <xdr:colOff>678391</xdr:colOff>
      <xdr:row>5</xdr:row>
      <xdr:rowOff>14599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5667" y="0"/>
          <a:ext cx="752474" cy="95651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165230</xdr:colOff>
      <xdr:row>0</xdr:row>
      <xdr:rowOff>19439</xdr:rowOff>
    </xdr:from>
    <xdr:to>
      <xdr:col>1</xdr:col>
      <xdr:colOff>917704</xdr:colOff>
      <xdr:row>4</xdr:row>
      <xdr:rowOff>140088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9555" y="19439"/>
          <a:ext cx="752474" cy="93979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314324</xdr:colOff>
      <xdr:row>4</xdr:row>
      <xdr:rowOff>165941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150" y="0"/>
          <a:ext cx="752474" cy="956516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9525</xdr:rowOff>
    </xdr:from>
    <xdr:to>
      <xdr:col>1</xdr:col>
      <xdr:colOff>201434</xdr:colOff>
      <xdr:row>3</xdr:row>
      <xdr:rowOff>152400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5" y="9525"/>
          <a:ext cx="591959" cy="752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95250</xdr:rowOff>
    </xdr:from>
    <xdr:to>
      <xdr:col>1</xdr:col>
      <xdr:colOff>742949</xdr:colOff>
      <xdr:row>5</xdr:row>
      <xdr:rowOff>99266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95250"/>
          <a:ext cx="752474" cy="9565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85725</xdr:rowOff>
    </xdr:from>
    <xdr:to>
      <xdr:col>1</xdr:col>
      <xdr:colOff>685799</xdr:colOff>
      <xdr:row>5</xdr:row>
      <xdr:rowOff>80216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2425" y="85725"/>
          <a:ext cx="752474" cy="9565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1</xdr:row>
      <xdr:rowOff>28575</xdr:rowOff>
    </xdr:from>
    <xdr:to>
      <xdr:col>1</xdr:col>
      <xdr:colOff>685799</xdr:colOff>
      <xdr:row>6</xdr:row>
      <xdr:rowOff>23066</xdr:rowOff>
    </xdr:to>
    <xdr:pic>
      <xdr:nvPicPr>
        <xdr:cNvPr id="2" name="Picture 1" descr="MDM Logo 15 cm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190500"/>
          <a:ext cx="752474" cy="9565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"/>
  <sheetViews>
    <sheetView zoomScaleSheetLayoutView="90" workbookViewId="0">
      <selection activeCell="Q20" sqref="Q20"/>
    </sheetView>
  </sheetViews>
  <sheetFormatPr defaultRowHeight="12.75"/>
  <cols>
    <col min="15" max="15" width="12.42578125" customWidth="1"/>
  </cols>
  <sheetData/>
  <printOptions horizontalCentered="1"/>
  <pageMargins left="0.70866141732283472" right="0.70866141732283472" top="0.23622047244094491" bottom="0" header="0.31496062992125984" footer="0.31496062992125984"/>
  <pageSetup paperSize="9" scale="9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4"/>
  <sheetViews>
    <sheetView zoomScaleSheetLayoutView="80" workbookViewId="0">
      <selection activeCell="C21" sqref="C21:N21"/>
    </sheetView>
  </sheetViews>
  <sheetFormatPr defaultRowHeight="12.75"/>
  <cols>
    <col min="1" max="1" width="6.28515625" customWidth="1"/>
    <col min="2" max="2" width="17.5703125" customWidth="1"/>
    <col min="3" max="3" width="11.28515625" customWidth="1"/>
    <col min="5" max="5" width="9.5703125" customWidth="1"/>
    <col min="6" max="6" width="9.85546875" customWidth="1"/>
    <col min="7" max="7" width="8.85546875" customWidth="1"/>
    <col min="8" max="8" width="10.5703125" customWidth="1"/>
    <col min="9" max="9" width="9.85546875" customWidth="1"/>
    <col min="11" max="11" width="11.85546875" customWidth="1"/>
    <col min="12" max="12" width="9.42578125" customWidth="1"/>
    <col min="13" max="13" width="12" customWidth="1"/>
    <col min="14" max="14" width="14.140625" customWidth="1"/>
  </cols>
  <sheetData>
    <row r="1" spans="1:15" ht="12.75" customHeight="1">
      <c r="D1" s="959"/>
      <c r="E1" s="959"/>
      <c r="F1" s="959"/>
      <c r="G1" s="959"/>
      <c r="H1" s="959"/>
      <c r="I1" s="959"/>
      <c r="J1" s="959"/>
      <c r="M1" s="83" t="s">
        <v>270</v>
      </c>
    </row>
    <row r="2" spans="1:15" ht="15.75">
      <c r="A2" s="956" t="s">
        <v>0</v>
      </c>
      <c r="B2" s="956"/>
      <c r="C2" s="956"/>
      <c r="D2" s="956"/>
      <c r="E2" s="956"/>
      <c r="F2" s="956"/>
      <c r="G2" s="956"/>
      <c r="H2" s="956"/>
      <c r="I2" s="956"/>
      <c r="J2" s="956"/>
      <c r="K2" s="956"/>
      <c r="L2" s="956"/>
      <c r="M2" s="956"/>
      <c r="N2" s="956"/>
    </row>
    <row r="3" spans="1:15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957"/>
      <c r="N3" s="957"/>
    </row>
    <row r="4" spans="1:15" ht="11.25" customHeight="1"/>
    <row r="5" spans="1:15" ht="15.75">
      <c r="A5" s="958" t="s">
        <v>918</v>
      </c>
      <c r="B5" s="958"/>
      <c r="C5" s="958"/>
      <c r="D5" s="958"/>
      <c r="E5" s="958"/>
      <c r="F5" s="958"/>
      <c r="G5" s="958"/>
      <c r="H5" s="958"/>
      <c r="I5" s="958"/>
      <c r="J5" s="958"/>
      <c r="K5" s="958"/>
      <c r="L5" s="958"/>
      <c r="M5" s="958"/>
      <c r="N5" s="958"/>
    </row>
    <row r="7" spans="1:15">
      <c r="A7" s="893" t="s">
        <v>734</v>
      </c>
      <c r="B7" s="893"/>
      <c r="L7" s="1075" t="s">
        <v>884</v>
      </c>
      <c r="M7" s="1075"/>
      <c r="N7" s="1075"/>
      <c r="O7" s="88"/>
    </row>
    <row r="8" spans="1:15" ht="15.75" customHeight="1">
      <c r="A8" s="1080" t="s">
        <v>2</v>
      </c>
      <c r="B8" s="1080" t="s">
        <v>3</v>
      </c>
      <c r="C8" s="935" t="s">
        <v>4</v>
      </c>
      <c r="D8" s="935"/>
      <c r="E8" s="935"/>
      <c r="F8" s="902"/>
      <c r="G8" s="902"/>
      <c r="H8" s="935" t="s">
        <v>103</v>
      </c>
      <c r="I8" s="935"/>
      <c r="J8" s="935"/>
      <c r="K8" s="935"/>
      <c r="L8" s="935"/>
      <c r="M8" s="1080" t="s">
        <v>140</v>
      </c>
      <c r="N8" s="936" t="s">
        <v>141</v>
      </c>
    </row>
    <row r="9" spans="1:15" ht="51">
      <c r="A9" s="1081"/>
      <c r="B9" s="1081"/>
      <c r="C9" s="338" t="s">
        <v>5</v>
      </c>
      <c r="D9" s="338" t="s">
        <v>6</v>
      </c>
      <c r="E9" s="338" t="s">
        <v>379</v>
      </c>
      <c r="F9" s="338" t="s">
        <v>101</v>
      </c>
      <c r="G9" s="338" t="s">
        <v>123</v>
      </c>
      <c r="H9" s="338" t="s">
        <v>5</v>
      </c>
      <c r="I9" s="338" t="s">
        <v>6</v>
      </c>
      <c r="J9" s="338" t="s">
        <v>379</v>
      </c>
      <c r="K9" s="371" t="s">
        <v>101</v>
      </c>
      <c r="L9" s="371" t="s">
        <v>124</v>
      </c>
      <c r="M9" s="1081"/>
      <c r="N9" s="936"/>
    </row>
    <row r="10" spans="1:15" s="12" customFormat="1">
      <c r="A10" s="338">
        <v>1</v>
      </c>
      <c r="B10" s="338">
        <v>2</v>
      </c>
      <c r="C10" s="338">
        <v>3</v>
      </c>
      <c r="D10" s="338">
        <v>4</v>
      </c>
      <c r="E10" s="338">
        <v>5</v>
      </c>
      <c r="F10" s="338">
        <v>6</v>
      </c>
      <c r="G10" s="338">
        <v>7</v>
      </c>
      <c r="H10" s="338">
        <v>8</v>
      </c>
      <c r="I10" s="338">
        <v>9</v>
      </c>
      <c r="J10" s="338">
        <v>10</v>
      </c>
      <c r="K10" s="341">
        <v>11</v>
      </c>
      <c r="L10" s="338">
        <v>12</v>
      </c>
      <c r="M10" s="338">
        <v>13</v>
      </c>
      <c r="N10" s="341">
        <v>14</v>
      </c>
    </row>
    <row r="11" spans="1:15" s="12" customFormat="1">
      <c r="A11" s="218">
        <v>1</v>
      </c>
      <c r="B11" s="225" t="s">
        <v>685</v>
      </c>
      <c r="C11" s="668">
        <v>136</v>
      </c>
      <c r="D11" s="669">
        <v>89</v>
      </c>
      <c r="E11" s="255">
        <v>0</v>
      </c>
      <c r="F11" s="668">
        <v>0</v>
      </c>
      <c r="G11" s="255">
        <f>C11+D11+E11+F11</f>
        <v>225</v>
      </c>
      <c r="H11" s="668">
        <v>136</v>
      </c>
      <c r="I11" s="669">
        <v>89</v>
      </c>
      <c r="J11" s="255">
        <v>0</v>
      </c>
      <c r="K11" s="668">
        <v>0</v>
      </c>
      <c r="L11" s="374">
        <v>225</v>
      </c>
      <c r="M11" s="374">
        <f>G11-L11</f>
        <v>0</v>
      </c>
      <c r="N11" s="535">
        <v>0</v>
      </c>
    </row>
    <row r="12" spans="1:15" s="12" customFormat="1">
      <c r="A12" s="218">
        <v>2</v>
      </c>
      <c r="B12" s="225" t="s">
        <v>686</v>
      </c>
      <c r="C12" s="668">
        <v>255</v>
      </c>
      <c r="D12" s="669">
        <v>459</v>
      </c>
      <c r="E12" s="255">
        <v>0</v>
      </c>
      <c r="F12" s="668">
        <v>0</v>
      </c>
      <c r="G12" s="255">
        <f>C12+D12+E12+F12</f>
        <v>714</v>
      </c>
      <c r="H12" s="668">
        <v>255</v>
      </c>
      <c r="I12" s="669">
        <v>459</v>
      </c>
      <c r="J12" s="255">
        <v>0</v>
      </c>
      <c r="K12" s="668">
        <v>0</v>
      </c>
      <c r="L12" s="374">
        <v>714</v>
      </c>
      <c r="M12" s="374">
        <f t="shared" ref="M12:M19" si="0">G12-L12</f>
        <v>0</v>
      </c>
      <c r="N12" s="535">
        <v>0</v>
      </c>
    </row>
    <row r="13" spans="1:15" s="12" customFormat="1">
      <c r="A13" s="218">
        <v>3</v>
      </c>
      <c r="B13" s="225" t="s">
        <v>687</v>
      </c>
      <c r="C13" s="668">
        <v>116</v>
      </c>
      <c r="D13" s="669">
        <v>90</v>
      </c>
      <c r="E13" s="255">
        <v>0</v>
      </c>
      <c r="F13" s="668">
        <v>0</v>
      </c>
      <c r="G13" s="255">
        <f>C13+D13+E13+F13</f>
        <v>206</v>
      </c>
      <c r="H13" s="668">
        <v>116</v>
      </c>
      <c r="I13" s="669">
        <v>90</v>
      </c>
      <c r="J13" s="255">
        <v>0</v>
      </c>
      <c r="K13" s="668">
        <v>0</v>
      </c>
      <c r="L13" s="374">
        <v>206</v>
      </c>
      <c r="M13" s="374">
        <f t="shared" si="0"/>
        <v>0</v>
      </c>
      <c r="N13" s="535">
        <v>0</v>
      </c>
    </row>
    <row r="14" spans="1:15" s="12" customFormat="1">
      <c r="A14" s="218">
        <v>4</v>
      </c>
      <c r="B14" s="225" t="s">
        <v>688</v>
      </c>
      <c r="C14" s="668">
        <v>111</v>
      </c>
      <c r="D14" s="669">
        <v>171</v>
      </c>
      <c r="E14" s="255">
        <v>0</v>
      </c>
      <c r="F14" s="668">
        <v>0</v>
      </c>
      <c r="G14" s="255">
        <f>C14+D14+E14+F14</f>
        <v>282</v>
      </c>
      <c r="H14" s="668">
        <v>111</v>
      </c>
      <c r="I14" s="669">
        <v>171</v>
      </c>
      <c r="J14" s="255">
        <v>0</v>
      </c>
      <c r="K14" s="668">
        <v>0</v>
      </c>
      <c r="L14" s="374">
        <v>282</v>
      </c>
      <c r="M14" s="374">
        <f t="shared" si="0"/>
        <v>0</v>
      </c>
      <c r="N14" s="535">
        <v>0</v>
      </c>
    </row>
    <row r="15" spans="1:15" s="12" customFormat="1">
      <c r="A15" s="218">
        <v>5</v>
      </c>
      <c r="B15" s="225" t="s">
        <v>689</v>
      </c>
      <c r="C15" s="668">
        <v>134</v>
      </c>
      <c r="D15" s="669">
        <v>32</v>
      </c>
      <c r="E15" s="255">
        <v>0</v>
      </c>
      <c r="F15" s="668">
        <v>0</v>
      </c>
      <c r="G15" s="255">
        <f>C15+D15+E15+F15</f>
        <v>166</v>
      </c>
      <c r="H15" s="668">
        <v>134</v>
      </c>
      <c r="I15" s="669">
        <v>32</v>
      </c>
      <c r="J15" s="255">
        <v>0</v>
      </c>
      <c r="K15" s="668">
        <v>0</v>
      </c>
      <c r="L15" s="374">
        <v>166</v>
      </c>
      <c r="M15" s="374">
        <f t="shared" si="0"/>
        <v>0</v>
      </c>
      <c r="N15" s="535">
        <v>0</v>
      </c>
    </row>
    <row r="16" spans="1:15" s="12" customFormat="1">
      <c r="A16" s="218">
        <v>6</v>
      </c>
      <c r="B16" s="225" t="s">
        <v>690</v>
      </c>
      <c r="C16" s="668">
        <v>36</v>
      </c>
      <c r="D16" s="669">
        <v>0</v>
      </c>
      <c r="E16" s="255">
        <v>0</v>
      </c>
      <c r="F16" s="668">
        <v>0</v>
      </c>
      <c r="G16" s="255">
        <f t="shared" ref="G16:G40" si="1">C16+D16+E16+F16</f>
        <v>36</v>
      </c>
      <c r="H16" s="668">
        <v>36</v>
      </c>
      <c r="I16" s="669">
        <v>0</v>
      </c>
      <c r="J16" s="255">
        <v>0</v>
      </c>
      <c r="K16" s="668">
        <v>0</v>
      </c>
      <c r="L16" s="374">
        <v>36</v>
      </c>
      <c r="M16" s="374">
        <f t="shared" si="0"/>
        <v>0</v>
      </c>
      <c r="N16" s="535">
        <v>0</v>
      </c>
    </row>
    <row r="17" spans="1:15" s="12" customFormat="1">
      <c r="A17" s="218">
        <v>7</v>
      </c>
      <c r="B17" s="225" t="s">
        <v>691</v>
      </c>
      <c r="C17" s="668">
        <v>181</v>
      </c>
      <c r="D17" s="669">
        <v>138</v>
      </c>
      <c r="E17" s="255">
        <v>0</v>
      </c>
      <c r="F17" s="668">
        <v>0</v>
      </c>
      <c r="G17" s="255">
        <f t="shared" si="1"/>
        <v>319</v>
      </c>
      <c r="H17" s="668">
        <v>181</v>
      </c>
      <c r="I17" s="669">
        <v>138</v>
      </c>
      <c r="J17" s="255">
        <v>0</v>
      </c>
      <c r="K17" s="668">
        <v>0</v>
      </c>
      <c r="L17" s="374">
        <v>319</v>
      </c>
      <c r="M17" s="374">
        <f t="shared" si="0"/>
        <v>0</v>
      </c>
      <c r="N17" s="535">
        <v>0</v>
      </c>
    </row>
    <row r="18" spans="1:15" s="12" customFormat="1">
      <c r="A18" s="218">
        <v>8</v>
      </c>
      <c r="B18" s="225" t="s">
        <v>692</v>
      </c>
      <c r="C18" s="668">
        <v>36</v>
      </c>
      <c r="D18" s="669">
        <v>30</v>
      </c>
      <c r="E18" s="255">
        <v>0</v>
      </c>
      <c r="F18" s="668">
        <v>0</v>
      </c>
      <c r="G18" s="255">
        <f t="shared" si="1"/>
        <v>66</v>
      </c>
      <c r="H18" s="668">
        <v>36</v>
      </c>
      <c r="I18" s="669">
        <v>30</v>
      </c>
      <c r="J18" s="255">
        <v>0</v>
      </c>
      <c r="K18" s="668">
        <v>0</v>
      </c>
      <c r="L18" s="374">
        <v>66</v>
      </c>
      <c r="M18" s="374">
        <f t="shared" si="0"/>
        <v>0</v>
      </c>
      <c r="N18" s="535">
        <v>0</v>
      </c>
    </row>
    <row r="19" spans="1:15" s="12" customFormat="1">
      <c r="A19" s="218">
        <v>9</v>
      </c>
      <c r="B19" s="225" t="s">
        <v>693</v>
      </c>
      <c r="C19" s="668">
        <v>74</v>
      </c>
      <c r="D19" s="669">
        <v>117</v>
      </c>
      <c r="E19" s="255">
        <v>0</v>
      </c>
      <c r="F19" s="668">
        <v>0</v>
      </c>
      <c r="G19" s="255">
        <f t="shared" si="1"/>
        <v>191</v>
      </c>
      <c r="H19" s="668">
        <v>74</v>
      </c>
      <c r="I19" s="669">
        <v>117</v>
      </c>
      <c r="J19" s="255">
        <v>0</v>
      </c>
      <c r="K19" s="668">
        <v>0</v>
      </c>
      <c r="L19" s="374">
        <v>191</v>
      </c>
      <c r="M19" s="374">
        <f t="shared" si="0"/>
        <v>0</v>
      </c>
      <c r="N19" s="535">
        <v>0</v>
      </c>
    </row>
    <row r="20" spans="1:15" s="12" customFormat="1">
      <c r="A20" s="218">
        <v>10</v>
      </c>
      <c r="B20" s="225" t="s">
        <v>694</v>
      </c>
      <c r="C20" s="668">
        <v>36</v>
      </c>
      <c r="D20" s="669">
        <v>9</v>
      </c>
      <c r="E20" s="255">
        <v>0</v>
      </c>
      <c r="F20" s="668">
        <v>0</v>
      </c>
      <c r="G20" s="255">
        <f t="shared" si="1"/>
        <v>45</v>
      </c>
      <c r="H20" s="668">
        <v>36</v>
      </c>
      <c r="I20" s="669">
        <v>9</v>
      </c>
      <c r="J20" s="255">
        <v>0</v>
      </c>
      <c r="K20" s="668">
        <v>0</v>
      </c>
      <c r="L20" s="374">
        <v>45</v>
      </c>
      <c r="M20" s="374">
        <f t="shared" ref="M20:M40" si="2">G20-L20</f>
        <v>0</v>
      </c>
      <c r="N20" s="535">
        <v>0</v>
      </c>
    </row>
    <row r="21" spans="1:15" s="12" customFormat="1">
      <c r="A21" s="218">
        <v>11</v>
      </c>
      <c r="B21" s="225" t="s">
        <v>695</v>
      </c>
      <c r="C21" s="668">
        <v>140</v>
      </c>
      <c r="D21" s="669">
        <v>144</v>
      </c>
      <c r="E21" s="255">
        <v>0</v>
      </c>
      <c r="F21" s="668">
        <v>0</v>
      </c>
      <c r="G21" s="255">
        <f t="shared" si="1"/>
        <v>284</v>
      </c>
      <c r="H21" s="668">
        <v>140</v>
      </c>
      <c r="I21" s="669">
        <v>144</v>
      </c>
      <c r="J21" s="255">
        <v>0</v>
      </c>
      <c r="K21" s="668">
        <v>0</v>
      </c>
      <c r="L21" s="374">
        <v>284</v>
      </c>
      <c r="M21" s="374">
        <f t="shared" si="2"/>
        <v>0</v>
      </c>
      <c r="N21" s="535">
        <v>0</v>
      </c>
    </row>
    <row r="22" spans="1:15" s="12" customFormat="1">
      <c r="A22" s="218">
        <v>12</v>
      </c>
      <c r="B22" s="225" t="s">
        <v>696</v>
      </c>
      <c r="C22" s="668">
        <v>95</v>
      </c>
      <c r="D22" s="669">
        <v>150</v>
      </c>
      <c r="E22" s="255">
        <v>0</v>
      </c>
      <c r="F22" s="668">
        <v>0</v>
      </c>
      <c r="G22" s="255">
        <f t="shared" si="1"/>
        <v>245</v>
      </c>
      <c r="H22" s="668">
        <v>95</v>
      </c>
      <c r="I22" s="669">
        <v>150</v>
      </c>
      <c r="J22" s="255">
        <v>0</v>
      </c>
      <c r="K22" s="668">
        <v>0</v>
      </c>
      <c r="L22" s="374">
        <v>245</v>
      </c>
      <c r="M22" s="374">
        <f t="shared" si="2"/>
        <v>0</v>
      </c>
      <c r="N22" s="535">
        <v>0</v>
      </c>
    </row>
    <row r="23" spans="1:15" s="12" customFormat="1">
      <c r="A23" s="218">
        <v>13</v>
      </c>
      <c r="B23" s="225" t="s">
        <v>697</v>
      </c>
      <c r="C23" s="668">
        <v>144</v>
      </c>
      <c r="D23" s="669">
        <v>267</v>
      </c>
      <c r="E23" s="255">
        <v>0</v>
      </c>
      <c r="F23" s="668">
        <v>0</v>
      </c>
      <c r="G23" s="255">
        <f t="shared" si="1"/>
        <v>411</v>
      </c>
      <c r="H23" s="668">
        <v>144</v>
      </c>
      <c r="I23" s="669">
        <v>267</v>
      </c>
      <c r="J23" s="255">
        <v>0</v>
      </c>
      <c r="K23" s="668">
        <v>0</v>
      </c>
      <c r="L23" s="374">
        <v>411</v>
      </c>
      <c r="M23" s="374">
        <f t="shared" si="2"/>
        <v>0</v>
      </c>
      <c r="N23" s="535">
        <v>0</v>
      </c>
    </row>
    <row r="24" spans="1:15" s="12" customFormat="1">
      <c r="A24" s="218">
        <v>14</v>
      </c>
      <c r="B24" s="225" t="s">
        <v>698</v>
      </c>
      <c r="C24" s="668">
        <v>42</v>
      </c>
      <c r="D24" s="669">
        <v>38</v>
      </c>
      <c r="E24" s="255">
        <v>0</v>
      </c>
      <c r="F24" s="668">
        <v>0</v>
      </c>
      <c r="G24" s="255">
        <f t="shared" si="1"/>
        <v>80</v>
      </c>
      <c r="H24" s="668">
        <v>42</v>
      </c>
      <c r="I24" s="669">
        <v>38</v>
      </c>
      <c r="J24" s="255">
        <v>0</v>
      </c>
      <c r="K24" s="668">
        <v>0</v>
      </c>
      <c r="L24" s="374">
        <v>80</v>
      </c>
      <c r="M24" s="374">
        <f t="shared" si="2"/>
        <v>0</v>
      </c>
      <c r="N24" s="535">
        <v>0</v>
      </c>
    </row>
    <row r="25" spans="1:15" s="12" customFormat="1">
      <c r="A25" s="218">
        <v>15</v>
      </c>
      <c r="B25" s="225" t="s">
        <v>699</v>
      </c>
      <c r="C25" s="668">
        <v>134</v>
      </c>
      <c r="D25" s="669">
        <v>12</v>
      </c>
      <c r="E25" s="255">
        <v>0</v>
      </c>
      <c r="F25" s="668">
        <v>0</v>
      </c>
      <c r="G25" s="374">
        <f t="shared" si="1"/>
        <v>146</v>
      </c>
      <c r="H25" s="668">
        <v>134</v>
      </c>
      <c r="I25" s="669">
        <v>12</v>
      </c>
      <c r="J25" s="255">
        <v>0</v>
      </c>
      <c r="K25" s="668">
        <v>0</v>
      </c>
      <c r="L25" s="374">
        <v>146</v>
      </c>
      <c r="M25" s="374">
        <f t="shared" si="2"/>
        <v>0</v>
      </c>
      <c r="N25" s="535">
        <v>0</v>
      </c>
    </row>
    <row r="26" spans="1:15">
      <c r="A26" s="218">
        <v>16</v>
      </c>
      <c r="B26" s="225" t="s">
        <v>700</v>
      </c>
      <c r="C26" s="668">
        <v>64</v>
      </c>
      <c r="D26" s="669">
        <v>29</v>
      </c>
      <c r="E26" s="255">
        <v>0</v>
      </c>
      <c r="F26" s="668">
        <v>0</v>
      </c>
      <c r="G26" s="255">
        <f t="shared" si="1"/>
        <v>93</v>
      </c>
      <c r="H26" s="668">
        <v>64</v>
      </c>
      <c r="I26" s="669">
        <v>29</v>
      </c>
      <c r="J26" s="255">
        <v>0</v>
      </c>
      <c r="K26" s="668">
        <v>0</v>
      </c>
      <c r="L26" s="374">
        <v>93</v>
      </c>
      <c r="M26" s="374">
        <f t="shared" si="2"/>
        <v>0</v>
      </c>
      <c r="N26" s="535">
        <v>0</v>
      </c>
      <c r="O26" s="12"/>
    </row>
    <row r="27" spans="1:15">
      <c r="A27" s="218">
        <v>17</v>
      </c>
      <c r="B27" s="225" t="s">
        <v>701</v>
      </c>
      <c r="C27" s="668">
        <v>163</v>
      </c>
      <c r="D27" s="669">
        <v>188</v>
      </c>
      <c r="E27" s="255">
        <v>0</v>
      </c>
      <c r="F27" s="668">
        <v>0</v>
      </c>
      <c r="G27" s="255">
        <f t="shared" si="1"/>
        <v>351</v>
      </c>
      <c r="H27" s="668">
        <v>163</v>
      </c>
      <c r="I27" s="669">
        <v>188</v>
      </c>
      <c r="J27" s="255">
        <v>0</v>
      </c>
      <c r="K27" s="668">
        <v>0</v>
      </c>
      <c r="L27" s="374">
        <v>351</v>
      </c>
      <c r="M27" s="374">
        <f t="shared" si="2"/>
        <v>0</v>
      </c>
      <c r="N27" s="535">
        <v>0</v>
      </c>
      <c r="O27" s="12"/>
    </row>
    <row r="28" spans="1:15">
      <c r="A28" s="218">
        <v>18</v>
      </c>
      <c r="B28" s="225" t="s">
        <v>702</v>
      </c>
      <c r="C28" s="668">
        <v>269</v>
      </c>
      <c r="D28" s="669">
        <v>195</v>
      </c>
      <c r="E28" s="255">
        <v>0</v>
      </c>
      <c r="F28" s="668">
        <v>0</v>
      </c>
      <c r="G28" s="255">
        <f t="shared" si="1"/>
        <v>464</v>
      </c>
      <c r="H28" s="668">
        <v>269</v>
      </c>
      <c r="I28" s="669">
        <v>195</v>
      </c>
      <c r="J28" s="255">
        <v>0</v>
      </c>
      <c r="K28" s="668">
        <v>0</v>
      </c>
      <c r="L28" s="374">
        <v>464</v>
      </c>
      <c r="M28" s="374">
        <f t="shared" si="2"/>
        <v>0</v>
      </c>
      <c r="N28" s="535">
        <v>0</v>
      </c>
      <c r="O28" s="12"/>
    </row>
    <row r="29" spans="1:15">
      <c r="A29" s="218">
        <v>19</v>
      </c>
      <c r="B29" s="225" t="s">
        <v>703</v>
      </c>
      <c r="C29" s="668">
        <v>140</v>
      </c>
      <c r="D29" s="669">
        <v>88</v>
      </c>
      <c r="E29" s="255">
        <v>0</v>
      </c>
      <c r="F29" s="668">
        <v>0</v>
      </c>
      <c r="G29" s="255">
        <f t="shared" si="1"/>
        <v>228</v>
      </c>
      <c r="H29" s="668">
        <v>140</v>
      </c>
      <c r="I29" s="669">
        <v>88</v>
      </c>
      <c r="J29" s="255">
        <v>0</v>
      </c>
      <c r="K29" s="668">
        <v>0</v>
      </c>
      <c r="L29" s="374">
        <v>228</v>
      </c>
      <c r="M29" s="374">
        <f t="shared" si="2"/>
        <v>0</v>
      </c>
      <c r="N29" s="535">
        <v>0</v>
      </c>
      <c r="O29" s="12"/>
    </row>
    <row r="30" spans="1:15">
      <c r="A30" s="218">
        <v>20</v>
      </c>
      <c r="B30" s="225" t="s">
        <v>704</v>
      </c>
      <c r="C30" s="668">
        <v>94</v>
      </c>
      <c r="D30" s="669">
        <v>23</v>
      </c>
      <c r="E30" s="255">
        <v>0</v>
      </c>
      <c r="F30" s="668">
        <v>0</v>
      </c>
      <c r="G30" s="255">
        <f t="shared" si="1"/>
        <v>117</v>
      </c>
      <c r="H30" s="668">
        <v>94</v>
      </c>
      <c r="I30" s="669">
        <v>23</v>
      </c>
      <c r="J30" s="255">
        <v>0</v>
      </c>
      <c r="K30" s="668">
        <v>0</v>
      </c>
      <c r="L30" s="374">
        <v>117</v>
      </c>
      <c r="M30" s="374">
        <f t="shared" si="2"/>
        <v>0</v>
      </c>
      <c r="N30" s="535">
        <v>0</v>
      </c>
      <c r="O30" s="12"/>
    </row>
    <row r="31" spans="1:15">
      <c r="A31" s="218">
        <v>21</v>
      </c>
      <c r="B31" s="225" t="s">
        <v>705</v>
      </c>
      <c r="C31" s="668">
        <v>32</v>
      </c>
      <c r="D31" s="669">
        <v>23</v>
      </c>
      <c r="E31" s="255">
        <v>0</v>
      </c>
      <c r="F31" s="668">
        <v>0</v>
      </c>
      <c r="G31" s="255">
        <f t="shared" si="1"/>
        <v>55</v>
      </c>
      <c r="H31" s="668">
        <v>32</v>
      </c>
      <c r="I31" s="669">
        <v>23</v>
      </c>
      <c r="J31" s="255">
        <v>0</v>
      </c>
      <c r="K31" s="668">
        <v>0</v>
      </c>
      <c r="L31" s="374">
        <v>55</v>
      </c>
      <c r="M31" s="374">
        <f t="shared" si="2"/>
        <v>0</v>
      </c>
      <c r="N31" s="535">
        <v>0</v>
      </c>
      <c r="O31" s="12"/>
    </row>
    <row r="32" spans="1:15">
      <c r="A32" s="218">
        <v>22</v>
      </c>
      <c r="B32" s="225" t="s">
        <v>706</v>
      </c>
      <c r="C32" s="668">
        <v>263</v>
      </c>
      <c r="D32" s="669">
        <v>212</v>
      </c>
      <c r="E32" s="255">
        <v>0</v>
      </c>
      <c r="F32" s="668">
        <v>0</v>
      </c>
      <c r="G32" s="255">
        <f t="shared" si="1"/>
        <v>475</v>
      </c>
      <c r="H32" s="668">
        <v>263</v>
      </c>
      <c r="I32" s="669">
        <v>212</v>
      </c>
      <c r="J32" s="255">
        <v>0</v>
      </c>
      <c r="K32" s="668">
        <v>0</v>
      </c>
      <c r="L32" s="374">
        <v>475</v>
      </c>
      <c r="M32" s="374">
        <f t="shared" si="2"/>
        <v>0</v>
      </c>
      <c r="N32" s="535">
        <v>0</v>
      </c>
      <c r="O32" s="12"/>
    </row>
    <row r="33" spans="1:15">
      <c r="A33" s="218">
        <v>23</v>
      </c>
      <c r="B33" s="225" t="s">
        <v>707</v>
      </c>
      <c r="C33" s="668">
        <v>53</v>
      </c>
      <c r="D33" s="669">
        <v>19</v>
      </c>
      <c r="E33" s="255">
        <v>0</v>
      </c>
      <c r="F33" s="668">
        <v>0</v>
      </c>
      <c r="G33" s="255">
        <f t="shared" si="1"/>
        <v>72</v>
      </c>
      <c r="H33" s="668">
        <v>53</v>
      </c>
      <c r="I33" s="669">
        <v>19</v>
      </c>
      <c r="J33" s="255">
        <v>0</v>
      </c>
      <c r="K33" s="668">
        <v>0</v>
      </c>
      <c r="L33" s="374">
        <v>72</v>
      </c>
      <c r="M33" s="374">
        <f t="shared" si="2"/>
        <v>0</v>
      </c>
      <c r="N33" s="535">
        <v>0</v>
      </c>
      <c r="O33" s="12"/>
    </row>
    <row r="34" spans="1:15">
      <c r="A34" s="218">
        <v>24</v>
      </c>
      <c r="B34" s="225" t="s">
        <v>708</v>
      </c>
      <c r="C34" s="668">
        <v>89</v>
      </c>
      <c r="D34" s="669">
        <v>59</v>
      </c>
      <c r="E34" s="255">
        <v>0</v>
      </c>
      <c r="F34" s="668">
        <v>0</v>
      </c>
      <c r="G34" s="255">
        <f t="shared" si="1"/>
        <v>148</v>
      </c>
      <c r="H34" s="668">
        <v>89</v>
      </c>
      <c r="I34" s="669">
        <v>59</v>
      </c>
      <c r="J34" s="255">
        <v>0</v>
      </c>
      <c r="K34" s="668">
        <v>0</v>
      </c>
      <c r="L34" s="374">
        <v>148</v>
      </c>
      <c r="M34" s="374">
        <f t="shared" si="2"/>
        <v>0</v>
      </c>
      <c r="N34" s="535">
        <v>0</v>
      </c>
      <c r="O34" s="12"/>
    </row>
    <row r="35" spans="1:15">
      <c r="A35" s="218">
        <v>25</v>
      </c>
      <c r="B35" s="225" t="s">
        <v>709</v>
      </c>
      <c r="C35" s="668">
        <v>41</v>
      </c>
      <c r="D35" s="669">
        <v>23</v>
      </c>
      <c r="E35" s="255">
        <v>0</v>
      </c>
      <c r="F35" s="668">
        <v>0</v>
      </c>
      <c r="G35" s="255">
        <f t="shared" si="1"/>
        <v>64</v>
      </c>
      <c r="H35" s="668">
        <v>41</v>
      </c>
      <c r="I35" s="669">
        <v>23</v>
      </c>
      <c r="J35" s="255">
        <v>0</v>
      </c>
      <c r="K35" s="668">
        <v>0</v>
      </c>
      <c r="L35" s="374">
        <v>64</v>
      </c>
      <c r="M35" s="374">
        <f t="shared" si="2"/>
        <v>0</v>
      </c>
      <c r="N35" s="535">
        <v>0</v>
      </c>
      <c r="O35" s="12"/>
    </row>
    <row r="36" spans="1:15">
      <c r="A36" s="218">
        <v>26</v>
      </c>
      <c r="B36" s="225" t="s">
        <v>710</v>
      </c>
      <c r="C36" s="668">
        <v>137</v>
      </c>
      <c r="D36" s="669">
        <v>233</v>
      </c>
      <c r="E36" s="255">
        <v>0</v>
      </c>
      <c r="F36" s="668">
        <v>0</v>
      </c>
      <c r="G36" s="255">
        <f t="shared" si="1"/>
        <v>370</v>
      </c>
      <c r="H36" s="668">
        <v>137</v>
      </c>
      <c r="I36" s="669">
        <v>233</v>
      </c>
      <c r="J36" s="255">
        <v>0</v>
      </c>
      <c r="K36" s="668">
        <v>0</v>
      </c>
      <c r="L36" s="374">
        <v>370</v>
      </c>
      <c r="M36" s="374">
        <f t="shared" si="2"/>
        <v>0</v>
      </c>
      <c r="N36" s="535">
        <v>0</v>
      </c>
      <c r="O36" s="12"/>
    </row>
    <row r="37" spans="1:15">
      <c r="A37" s="218">
        <v>27</v>
      </c>
      <c r="B37" s="225" t="s">
        <v>711</v>
      </c>
      <c r="C37" s="668">
        <v>53</v>
      </c>
      <c r="D37" s="669">
        <v>15</v>
      </c>
      <c r="E37" s="255">
        <v>0</v>
      </c>
      <c r="F37" s="668">
        <v>0</v>
      </c>
      <c r="G37" s="255">
        <f t="shared" si="1"/>
        <v>68</v>
      </c>
      <c r="H37" s="668">
        <v>53</v>
      </c>
      <c r="I37" s="669">
        <v>15</v>
      </c>
      <c r="J37" s="255">
        <v>0</v>
      </c>
      <c r="K37" s="668">
        <v>0</v>
      </c>
      <c r="L37" s="374">
        <v>68</v>
      </c>
      <c r="M37" s="374">
        <f t="shared" si="2"/>
        <v>0</v>
      </c>
      <c r="N37" s="535">
        <v>0</v>
      </c>
      <c r="O37" s="12"/>
    </row>
    <row r="38" spans="1:15">
      <c r="A38" s="218">
        <v>28</v>
      </c>
      <c r="B38" s="225" t="s">
        <v>712</v>
      </c>
      <c r="C38" s="668">
        <v>82</v>
      </c>
      <c r="D38" s="669">
        <v>22</v>
      </c>
      <c r="E38" s="255">
        <v>0</v>
      </c>
      <c r="F38" s="668">
        <v>0</v>
      </c>
      <c r="G38" s="255">
        <f t="shared" si="1"/>
        <v>104</v>
      </c>
      <c r="H38" s="668">
        <v>82</v>
      </c>
      <c r="I38" s="669">
        <v>22</v>
      </c>
      <c r="J38" s="255">
        <v>0</v>
      </c>
      <c r="K38" s="668">
        <v>0</v>
      </c>
      <c r="L38" s="374">
        <v>104</v>
      </c>
      <c r="M38" s="374">
        <f t="shared" si="2"/>
        <v>0</v>
      </c>
      <c r="N38" s="535">
        <v>0</v>
      </c>
      <c r="O38" s="12"/>
    </row>
    <row r="39" spans="1:15">
      <c r="A39" s="218">
        <v>29</v>
      </c>
      <c r="B39" s="225" t="s">
        <v>713</v>
      </c>
      <c r="C39" s="668">
        <v>49</v>
      </c>
      <c r="D39" s="669">
        <v>12</v>
      </c>
      <c r="E39" s="255">
        <v>0</v>
      </c>
      <c r="F39" s="668">
        <v>0</v>
      </c>
      <c r="G39" s="255">
        <f t="shared" si="1"/>
        <v>61</v>
      </c>
      <c r="H39" s="668">
        <v>49</v>
      </c>
      <c r="I39" s="669">
        <v>12</v>
      </c>
      <c r="J39" s="255">
        <v>0</v>
      </c>
      <c r="K39" s="668">
        <v>0</v>
      </c>
      <c r="L39" s="374">
        <v>61</v>
      </c>
      <c r="M39" s="374">
        <f t="shared" si="2"/>
        <v>0</v>
      </c>
      <c r="N39" s="535">
        <v>0</v>
      </c>
      <c r="O39" s="12"/>
    </row>
    <row r="40" spans="1:15">
      <c r="A40" s="218">
        <v>30</v>
      </c>
      <c r="B40" s="225" t="s">
        <v>714</v>
      </c>
      <c r="C40" s="668">
        <v>136</v>
      </c>
      <c r="D40" s="669">
        <v>90</v>
      </c>
      <c r="E40" s="255">
        <v>0</v>
      </c>
      <c r="F40" s="668">
        <v>0</v>
      </c>
      <c r="G40" s="255">
        <f t="shared" si="1"/>
        <v>226</v>
      </c>
      <c r="H40" s="668">
        <v>136</v>
      </c>
      <c r="I40" s="669">
        <v>90</v>
      </c>
      <c r="J40" s="255">
        <v>0</v>
      </c>
      <c r="K40" s="668">
        <v>0</v>
      </c>
      <c r="L40" s="374">
        <v>226</v>
      </c>
      <c r="M40" s="374">
        <f t="shared" si="2"/>
        <v>0</v>
      </c>
      <c r="N40" s="535">
        <v>0</v>
      </c>
      <c r="O40" s="12"/>
    </row>
    <row r="41" spans="1:15">
      <c r="A41" s="357"/>
      <c r="B41" s="360" t="s">
        <v>18</v>
      </c>
      <c r="C41" s="376">
        <f t="shared" ref="C41:M41" si="3">SUM(C11:C40)</f>
        <v>3335</v>
      </c>
      <c r="D41" s="376">
        <f t="shared" si="3"/>
        <v>2977</v>
      </c>
      <c r="E41" s="376">
        <f t="shared" si="3"/>
        <v>0</v>
      </c>
      <c r="F41" s="376">
        <f t="shared" si="3"/>
        <v>0</v>
      </c>
      <c r="G41" s="376">
        <f t="shared" si="3"/>
        <v>6312</v>
      </c>
      <c r="H41" s="376">
        <f t="shared" si="3"/>
        <v>3335</v>
      </c>
      <c r="I41" s="376">
        <f t="shared" si="3"/>
        <v>2977</v>
      </c>
      <c r="J41" s="376">
        <f t="shared" si="3"/>
        <v>0</v>
      </c>
      <c r="K41" s="376">
        <f t="shared" si="3"/>
        <v>0</v>
      </c>
      <c r="L41" s="376">
        <f t="shared" si="3"/>
        <v>6312</v>
      </c>
      <c r="M41" s="376">
        <f t="shared" si="3"/>
        <v>0</v>
      </c>
      <c r="N41" s="654">
        <v>0</v>
      </c>
      <c r="O41" s="12"/>
    </row>
    <row r="42" spans="1:15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</row>
    <row r="43" spans="1:15">
      <c r="A43" s="8" t="s">
        <v>7</v>
      </c>
    </row>
    <row r="44" spans="1:15">
      <c r="A44" t="s">
        <v>8</v>
      </c>
    </row>
    <row r="45" spans="1:15">
      <c r="A45" t="s">
        <v>9</v>
      </c>
      <c r="K45" s="9" t="s">
        <v>10</v>
      </c>
      <c r="L45" s="9" t="s">
        <v>10</v>
      </c>
      <c r="M45" s="9"/>
      <c r="N45" s="9" t="s">
        <v>10</v>
      </c>
    </row>
    <row r="46" spans="1:15">
      <c r="A46" s="13" t="s">
        <v>457</v>
      </c>
      <c r="J46" s="9"/>
      <c r="K46" s="9"/>
      <c r="L46" s="9"/>
    </row>
    <row r="47" spans="1:15">
      <c r="C47" s="13" t="s">
        <v>458</v>
      </c>
      <c r="E47" s="10"/>
      <c r="F47" s="10"/>
      <c r="G47" s="10"/>
      <c r="H47" s="10"/>
      <c r="I47" s="10"/>
      <c r="J47" s="10"/>
      <c r="K47" s="10"/>
      <c r="L47" s="10"/>
      <c r="M47" s="10"/>
    </row>
    <row r="48" spans="1:15"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ht="15.75" customHeight="1">
      <c r="A50" s="11" t="s">
        <v>11</v>
      </c>
      <c r="B50" s="11"/>
      <c r="C50" s="11"/>
      <c r="D50" s="11"/>
      <c r="E50" s="11"/>
      <c r="F50" s="11"/>
      <c r="G50" s="11"/>
      <c r="H50" s="11"/>
      <c r="K50" s="12"/>
      <c r="L50" s="1070" t="s">
        <v>12</v>
      </c>
      <c r="M50" s="1070"/>
      <c r="N50" s="1070"/>
    </row>
    <row r="51" spans="1:14" ht="15.75" customHeight="1">
      <c r="A51" s="1070" t="s">
        <v>13</v>
      </c>
      <c r="B51" s="1070"/>
      <c r="C51" s="1070"/>
      <c r="D51" s="1070"/>
      <c r="E51" s="1070"/>
      <c r="F51" s="1070"/>
      <c r="G51" s="1070"/>
      <c r="H51" s="1070"/>
      <c r="I51" s="1070"/>
      <c r="J51" s="1070"/>
      <c r="K51" s="1070"/>
      <c r="L51" s="1070"/>
      <c r="M51" s="1070"/>
      <c r="N51" s="1070"/>
    </row>
    <row r="52" spans="1:14" ht="15.75">
      <c r="A52" s="1070" t="s">
        <v>14</v>
      </c>
      <c r="B52" s="1070"/>
      <c r="C52" s="1070"/>
      <c r="D52" s="1070"/>
      <c r="E52" s="1070"/>
      <c r="F52" s="1070"/>
      <c r="G52" s="1070"/>
      <c r="H52" s="1070"/>
      <c r="I52" s="1070"/>
      <c r="J52" s="1070"/>
      <c r="K52" s="1070"/>
      <c r="L52" s="1070"/>
      <c r="M52" s="1070"/>
      <c r="N52" s="1070"/>
    </row>
    <row r="53" spans="1:14">
      <c r="K53" s="893" t="s">
        <v>83</v>
      </c>
      <c r="L53" s="893"/>
      <c r="M53" s="893"/>
      <c r="N53" s="893"/>
    </row>
    <row r="54" spans="1:14">
      <c r="A54" s="1069"/>
      <c r="B54" s="1069"/>
      <c r="C54" s="1069"/>
      <c r="D54" s="1069"/>
      <c r="E54" s="1069"/>
      <c r="F54" s="1069"/>
      <c r="G54" s="1069"/>
      <c r="H54" s="1069"/>
      <c r="I54" s="1069"/>
      <c r="J54" s="1069"/>
      <c r="K54" s="1069"/>
      <c r="L54" s="1069"/>
      <c r="M54" s="1069"/>
      <c r="N54" s="1069"/>
    </row>
  </sheetData>
  <mergeCells count="17">
    <mergeCell ref="A54:N54"/>
    <mergeCell ref="N8:N9"/>
    <mergeCell ref="L50:N50"/>
    <mergeCell ref="A51:N51"/>
    <mergeCell ref="A52:N52"/>
    <mergeCell ref="K53:N53"/>
    <mergeCell ref="A8:A9"/>
    <mergeCell ref="B8:B9"/>
    <mergeCell ref="C8:G8"/>
    <mergeCell ref="H8:L8"/>
    <mergeCell ref="M8:M9"/>
    <mergeCell ref="A7:B7"/>
    <mergeCell ref="D1:J1"/>
    <mergeCell ref="A2:N2"/>
    <mergeCell ref="A3:N3"/>
    <mergeCell ref="A5:N5"/>
    <mergeCell ref="L7:N7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54"/>
  <sheetViews>
    <sheetView topLeftCell="A13" zoomScale="90" zoomScaleNormal="90" zoomScaleSheetLayoutView="80" workbookViewId="0">
      <selection activeCell="V40" sqref="V40"/>
    </sheetView>
  </sheetViews>
  <sheetFormatPr defaultRowHeight="12.75"/>
  <cols>
    <col min="1" max="1" width="7.140625" style="13" customWidth="1"/>
    <col min="2" max="2" width="21.7109375" style="13" customWidth="1"/>
    <col min="3" max="3" width="10.28515625" style="13" customWidth="1"/>
    <col min="4" max="4" width="9.28515625" style="13" customWidth="1"/>
    <col min="5" max="6" width="9.140625" style="13"/>
    <col min="7" max="7" width="11.7109375" style="13" customWidth="1"/>
    <col min="8" max="8" width="11" style="13" customWidth="1"/>
    <col min="9" max="9" width="9.7109375" style="13" customWidth="1"/>
    <col min="10" max="10" width="9.5703125" style="13" customWidth="1"/>
    <col min="11" max="12" width="11.7109375" style="13" customWidth="1"/>
    <col min="13" max="13" width="13.85546875" style="13" bestFit="1" customWidth="1"/>
    <col min="14" max="14" width="11.5703125" style="13" customWidth="1"/>
    <col min="15" max="15" width="8.85546875" style="13" customWidth="1"/>
    <col min="16" max="16" width="12.85546875" style="13" bestFit="1" customWidth="1"/>
    <col min="17" max="17" width="13.5703125" style="13" customWidth="1"/>
    <col min="18" max="18" width="13.28515625" style="13" bestFit="1" customWidth="1"/>
    <col min="19" max="19" width="13.7109375" style="13" customWidth="1"/>
    <col min="20" max="20" width="9.140625" style="13"/>
    <col min="21" max="21" width="9.5703125" style="13" bestFit="1" customWidth="1"/>
    <col min="22" max="22" width="12.140625" style="13" bestFit="1" customWidth="1"/>
    <col min="23" max="25" width="9.140625" style="13"/>
    <col min="26" max="26" width="11.85546875" style="13" customWidth="1"/>
    <col min="27" max="27" width="10" style="13" bestFit="1" customWidth="1"/>
    <col min="28" max="30" width="9.140625" style="13"/>
    <col min="31" max="32" width="10.5703125" style="13" bestFit="1" customWidth="1"/>
    <col min="33" max="33" width="9.5703125" style="13" bestFit="1" customWidth="1"/>
    <col min="34" max="36" width="9.140625" style="13"/>
    <col min="37" max="37" width="10" style="13" bestFit="1" customWidth="1"/>
    <col min="38" max="16384" width="9.140625" style="13"/>
  </cols>
  <sheetData>
    <row r="1" spans="1:22" customFormat="1" ht="12.75" customHeight="1"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955" t="s">
        <v>60</v>
      </c>
      <c r="P1" s="955"/>
      <c r="Q1" s="955"/>
    </row>
    <row r="2" spans="1:22" customFormat="1" ht="15.75">
      <c r="A2" s="956" t="s">
        <v>0</v>
      </c>
      <c r="B2" s="956"/>
      <c r="C2" s="956"/>
      <c r="D2" s="956"/>
      <c r="E2" s="956"/>
      <c r="F2" s="956"/>
      <c r="G2" s="956"/>
      <c r="H2" s="956"/>
      <c r="I2" s="956"/>
      <c r="J2" s="956"/>
      <c r="K2" s="956"/>
      <c r="L2" s="956"/>
      <c r="M2" s="37"/>
      <c r="N2" s="37"/>
      <c r="O2" s="37"/>
      <c r="P2" s="37"/>
    </row>
    <row r="3" spans="1:22" customFormat="1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36"/>
      <c r="N3" s="36"/>
      <c r="O3" s="36"/>
      <c r="P3" s="36"/>
    </row>
    <row r="4" spans="1:22" customFormat="1" ht="11.25" customHeight="1"/>
    <row r="5" spans="1:22" customFormat="1" ht="15.75">
      <c r="A5" s="1084" t="s">
        <v>919</v>
      </c>
      <c r="B5" s="1084"/>
      <c r="C5" s="1084"/>
      <c r="D5" s="1084"/>
      <c r="E5" s="1084"/>
      <c r="F5" s="1084"/>
      <c r="G5" s="1084"/>
      <c r="H5" s="1084"/>
      <c r="I5" s="1084"/>
      <c r="J5" s="1084"/>
      <c r="K5" s="1084"/>
      <c r="L5" s="1084"/>
      <c r="M5" s="13"/>
      <c r="N5" s="13"/>
      <c r="O5" s="13"/>
      <c r="P5" s="13"/>
    </row>
    <row r="7" spans="1:22" ht="17.45" customHeight="1">
      <c r="A7" s="224" t="s">
        <v>734</v>
      </c>
      <c r="B7" s="224"/>
      <c r="C7" s="217"/>
      <c r="N7" s="1089" t="s">
        <v>884</v>
      </c>
      <c r="O7" s="1089"/>
      <c r="P7" s="1089"/>
      <c r="Q7" s="1089"/>
    </row>
    <row r="8" spans="1:22" ht="24" customHeight="1">
      <c r="A8" s="936" t="s">
        <v>2</v>
      </c>
      <c r="B8" s="936" t="s">
        <v>3</v>
      </c>
      <c r="C8" s="937" t="s">
        <v>920</v>
      </c>
      <c r="D8" s="937"/>
      <c r="E8" s="937"/>
      <c r="F8" s="937"/>
      <c r="G8" s="937"/>
      <c r="H8" s="1085" t="s">
        <v>375</v>
      </c>
      <c r="I8" s="937"/>
      <c r="J8" s="937"/>
      <c r="K8" s="937"/>
      <c r="L8" s="937"/>
      <c r="M8" s="1086" t="s">
        <v>111</v>
      </c>
      <c r="N8" s="1087"/>
      <c r="O8" s="1087"/>
      <c r="P8" s="1087"/>
      <c r="Q8" s="1088"/>
    </row>
    <row r="9" spans="1:22" s="12" customFormat="1" ht="42" customHeight="1">
      <c r="A9" s="936"/>
      <c r="B9" s="936"/>
      <c r="C9" s="338" t="s">
        <v>225</v>
      </c>
      <c r="D9" s="338" t="s">
        <v>226</v>
      </c>
      <c r="E9" s="338" t="s">
        <v>379</v>
      </c>
      <c r="F9" s="338" t="s">
        <v>233</v>
      </c>
      <c r="G9" s="338" t="s">
        <v>123</v>
      </c>
      <c r="H9" s="381" t="s">
        <v>225</v>
      </c>
      <c r="I9" s="338" t="s">
        <v>226</v>
      </c>
      <c r="J9" s="338" t="s">
        <v>379</v>
      </c>
      <c r="K9" s="371" t="s">
        <v>233</v>
      </c>
      <c r="L9" s="338" t="s">
        <v>382</v>
      </c>
      <c r="M9" s="338" t="s">
        <v>225</v>
      </c>
      <c r="N9" s="338" t="s">
        <v>226</v>
      </c>
      <c r="O9" s="338" t="s">
        <v>379</v>
      </c>
      <c r="P9" s="371" t="s">
        <v>233</v>
      </c>
      <c r="Q9" s="653" t="s">
        <v>125</v>
      </c>
    </row>
    <row r="10" spans="1:22" s="54" customFormat="1">
      <c r="A10" s="382">
        <v>1</v>
      </c>
      <c r="B10" s="382">
        <v>2</v>
      </c>
      <c r="C10" s="382">
        <v>3</v>
      </c>
      <c r="D10" s="382">
        <v>4</v>
      </c>
      <c r="E10" s="382">
        <v>5</v>
      </c>
      <c r="F10" s="382">
        <v>6</v>
      </c>
      <c r="G10" s="382">
        <v>7</v>
      </c>
      <c r="H10" s="382">
        <v>8</v>
      </c>
      <c r="I10" s="382">
        <v>9</v>
      </c>
      <c r="J10" s="382">
        <v>10</v>
      </c>
      <c r="K10" s="382">
        <v>11</v>
      </c>
      <c r="L10" s="382">
        <v>12</v>
      </c>
      <c r="M10" s="382">
        <v>13</v>
      </c>
      <c r="N10" s="382">
        <v>14</v>
      </c>
      <c r="O10" s="382">
        <v>15</v>
      </c>
      <c r="P10" s="382">
        <v>16</v>
      </c>
      <c r="Q10" s="382">
        <v>17</v>
      </c>
    </row>
    <row r="11" spans="1:22" s="54" customFormat="1">
      <c r="A11" s="218">
        <v>1</v>
      </c>
      <c r="B11" s="118" t="s">
        <v>685</v>
      </c>
      <c r="C11" s="255">
        <v>73725</v>
      </c>
      <c r="D11" s="255">
        <v>163</v>
      </c>
      <c r="E11" s="255">
        <v>0</v>
      </c>
      <c r="F11" s="255">
        <v>0</v>
      </c>
      <c r="G11" s="255">
        <f>C11+D11+E11+F11</f>
        <v>73888</v>
      </c>
      <c r="H11" s="485">
        <v>74095</v>
      </c>
      <c r="I11" s="255">
        <v>0</v>
      </c>
      <c r="J11" s="255">
        <v>0</v>
      </c>
      <c r="K11" s="255">
        <v>0</v>
      </c>
      <c r="L11" s="255">
        <f>H11+I11+J11+K11</f>
        <v>74095</v>
      </c>
      <c r="M11" s="588">
        <v>16300821</v>
      </c>
      <c r="N11" s="588">
        <v>0</v>
      </c>
      <c r="O11" s="588">
        <v>0</v>
      </c>
      <c r="P11" s="588">
        <v>0</v>
      </c>
      <c r="Q11" s="588">
        <f>+M11+N11+O11+P11</f>
        <v>16300821</v>
      </c>
      <c r="R11" s="842"/>
      <c r="S11" s="245"/>
      <c r="V11" s="842"/>
    </row>
    <row r="12" spans="1:22" s="54" customFormat="1">
      <c r="A12" s="218">
        <v>2</v>
      </c>
      <c r="B12" s="118" t="s">
        <v>686</v>
      </c>
      <c r="C12" s="255">
        <v>161721</v>
      </c>
      <c r="D12" s="255">
        <v>0</v>
      </c>
      <c r="E12" s="255">
        <v>0</v>
      </c>
      <c r="F12" s="255">
        <v>491</v>
      </c>
      <c r="G12" s="255">
        <f t="shared" ref="G12:G40" si="0">C12+D12+E12+F12</f>
        <v>162212</v>
      </c>
      <c r="H12" s="485">
        <v>137215</v>
      </c>
      <c r="I12" s="255">
        <v>0</v>
      </c>
      <c r="J12" s="255">
        <v>0</v>
      </c>
      <c r="K12" s="255">
        <v>423</v>
      </c>
      <c r="L12" s="255">
        <f t="shared" ref="L12:L40" si="1">H12+I12+J12+K12</f>
        <v>137638</v>
      </c>
      <c r="M12" s="588">
        <v>30187342</v>
      </c>
      <c r="N12" s="588">
        <v>0</v>
      </c>
      <c r="O12" s="588">
        <v>0</v>
      </c>
      <c r="P12" s="588">
        <v>93060</v>
      </c>
      <c r="Q12" s="588">
        <f t="shared" ref="Q12:Q40" si="2">+M12+N12+O12+P12</f>
        <v>30280402</v>
      </c>
      <c r="R12" s="842"/>
      <c r="S12" s="245"/>
      <c r="V12" s="842"/>
    </row>
    <row r="13" spans="1:22" s="54" customFormat="1">
      <c r="A13" s="218">
        <v>3</v>
      </c>
      <c r="B13" s="118" t="s">
        <v>687</v>
      </c>
      <c r="C13" s="255">
        <v>87561</v>
      </c>
      <c r="D13" s="255">
        <v>314</v>
      </c>
      <c r="E13" s="255">
        <v>0</v>
      </c>
      <c r="F13" s="255">
        <v>0</v>
      </c>
      <c r="G13" s="255">
        <f t="shared" si="0"/>
        <v>87875</v>
      </c>
      <c r="H13" s="486">
        <v>74730</v>
      </c>
      <c r="I13" s="374">
        <v>269</v>
      </c>
      <c r="J13" s="374">
        <v>0</v>
      </c>
      <c r="K13" s="374">
        <v>0</v>
      </c>
      <c r="L13" s="255">
        <f t="shared" si="1"/>
        <v>74999</v>
      </c>
      <c r="M13" s="588">
        <v>16440703</v>
      </c>
      <c r="N13" s="588">
        <v>59168</v>
      </c>
      <c r="O13" s="588">
        <v>0</v>
      </c>
      <c r="P13" s="588">
        <v>0</v>
      </c>
      <c r="Q13" s="588">
        <f t="shared" si="2"/>
        <v>16499871</v>
      </c>
      <c r="R13" s="842"/>
      <c r="S13" s="245"/>
      <c r="V13" s="842"/>
    </row>
    <row r="14" spans="1:22" s="54" customFormat="1">
      <c r="A14" s="218">
        <v>4</v>
      </c>
      <c r="B14" s="118" t="s">
        <v>688</v>
      </c>
      <c r="C14" s="255">
        <v>100467</v>
      </c>
      <c r="D14" s="255">
        <v>1197</v>
      </c>
      <c r="E14" s="255">
        <v>0</v>
      </c>
      <c r="F14" s="255">
        <v>366</v>
      </c>
      <c r="G14" s="255">
        <f t="shared" si="0"/>
        <v>102030</v>
      </c>
      <c r="H14" s="485">
        <v>86229</v>
      </c>
      <c r="I14" s="255">
        <v>0</v>
      </c>
      <c r="J14" s="255">
        <v>0</v>
      </c>
      <c r="K14" s="255">
        <v>763</v>
      </c>
      <c r="L14" s="255">
        <f t="shared" si="1"/>
        <v>86992</v>
      </c>
      <c r="M14" s="588">
        <v>18884140</v>
      </c>
      <c r="N14" s="588">
        <v>0</v>
      </c>
      <c r="O14" s="588">
        <v>0</v>
      </c>
      <c r="P14" s="588">
        <v>167192</v>
      </c>
      <c r="Q14" s="588">
        <f t="shared" si="2"/>
        <v>19051332</v>
      </c>
      <c r="R14" s="842"/>
      <c r="S14" s="245"/>
      <c r="V14" s="842"/>
    </row>
    <row r="15" spans="1:22" s="54" customFormat="1">
      <c r="A15" s="218">
        <v>5</v>
      </c>
      <c r="B15" s="118" t="s">
        <v>689</v>
      </c>
      <c r="C15" s="255">
        <v>123893</v>
      </c>
      <c r="D15" s="255">
        <v>52</v>
      </c>
      <c r="E15" s="255">
        <v>0</v>
      </c>
      <c r="F15" s="255">
        <v>0</v>
      </c>
      <c r="G15" s="255">
        <f t="shared" si="0"/>
        <v>123945</v>
      </c>
      <c r="H15" s="485">
        <v>107083</v>
      </c>
      <c r="I15" s="255">
        <v>36</v>
      </c>
      <c r="J15" s="255">
        <v>0</v>
      </c>
      <c r="K15" s="255">
        <v>0</v>
      </c>
      <c r="L15" s="255">
        <f t="shared" si="1"/>
        <v>107119</v>
      </c>
      <c r="M15" s="588">
        <v>21844359</v>
      </c>
      <c r="N15" s="588">
        <v>7954</v>
      </c>
      <c r="O15" s="588">
        <v>0</v>
      </c>
      <c r="P15" s="588">
        <v>0</v>
      </c>
      <c r="Q15" s="588">
        <f t="shared" si="2"/>
        <v>21852313</v>
      </c>
      <c r="R15" s="842"/>
      <c r="S15" s="245"/>
      <c r="V15" s="842"/>
    </row>
    <row r="16" spans="1:22" s="54" customFormat="1">
      <c r="A16" s="218">
        <v>6</v>
      </c>
      <c r="B16" s="118" t="s">
        <v>690</v>
      </c>
      <c r="C16" s="255">
        <v>34101</v>
      </c>
      <c r="D16" s="255">
        <v>0</v>
      </c>
      <c r="E16" s="255">
        <v>0</v>
      </c>
      <c r="F16" s="255">
        <v>0</v>
      </c>
      <c r="G16" s="255">
        <f t="shared" si="0"/>
        <v>34101</v>
      </c>
      <c r="H16" s="485">
        <v>28753</v>
      </c>
      <c r="I16" s="255">
        <v>0</v>
      </c>
      <c r="J16" s="255">
        <v>0</v>
      </c>
      <c r="K16" s="255">
        <v>0</v>
      </c>
      <c r="L16" s="255">
        <f t="shared" si="1"/>
        <v>28753</v>
      </c>
      <c r="M16" s="588">
        <v>6038084</v>
      </c>
      <c r="N16" s="588">
        <v>0</v>
      </c>
      <c r="O16" s="588">
        <v>0</v>
      </c>
      <c r="P16" s="588">
        <v>0</v>
      </c>
      <c r="Q16" s="588">
        <f t="shared" si="2"/>
        <v>6038084</v>
      </c>
      <c r="R16" s="842"/>
      <c r="S16" s="245"/>
      <c r="V16" s="842"/>
    </row>
    <row r="17" spans="1:36" s="776" customFormat="1">
      <c r="A17" s="372">
        <v>7</v>
      </c>
      <c r="B17" s="775" t="s">
        <v>691</v>
      </c>
      <c r="C17" s="374">
        <v>104427</v>
      </c>
      <c r="D17" s="374">
        <v>565</v>
      </c>
      <c r="E17" s="374">
        <v>0</v>
      </c>
      <c r="F17" s="374">
        <v>134</v>
      </c>
      <c r="G17" s="374">
        <f t="shared" si="0"/>
        <v>105126</v>
      </c>
      <c r="H17" s="486">
        <v>89166</v>
      </c>
      <c r="I17" s="374">
        <v>565</v>
      </c>
      <c r="J17" s="374">
        <v>0</v>
      </c>
      <c r="K17" s="374">
        <v>134</v>
      </c>
      <c r="L17" s="374">
        <f t="shared" si="1"/>
        <v>89865</v>
      </c>
      <c r="M17" s="589">
        <v>19349022</v>
      </c>
      <c r="N17" s="589">
        <v>122605</v>
      </c>
      <c r="O17" s="589">
        <v>0</v>
      </c>
      <c r="P17" s="589">
        <v>29022</v>
      </c>
      <c r="Q17" s="589">
        <f t="shared" si="2"/>
        <v>19500649</v>
      </c>
      <c r="R17" s="884"/>
      <c r="S17" s="821"/>
      <c r="V17" s="884"/>
    </row>
    <row r="18" spans="1:36" s="54" customFormat="1">
      <c r="A18" s="218">
        <v>8</v>
      </c>
      <c r="B18" s="118" t="s">
        <v>692</v>
      </c>
      <c r="C18" s="255">
        <v>20979</v>
      </c>
      <c r="D18" s="255">
        <v>0</v>
      </c>
      <c r="E18" s="255">
        <v>0</v>
      </c>
      <c r="F18" s="255">
        <v>0</v>
      </c>
      <c r="G18" s="255">
        <f t="shared" si="0"/>
        <v>20979</v>
      </c>
      <c r="H18" s="485">
        <v>19884</v>
      </c>
      <c r="I18" s="255">
        <v>0</v>
      </c>
      <c r="J18" s="255">
        <v>0</v>
      </c>
      <c r="K18" s="255">
        <v>0</v>
      </c>
      <c r="L18" s="255">
        <f t="shared" si="1"/>
        <v>19884</v>
      </c>
      <c r="M18" s="588">
        <v>4275163</v>
      </c>
      <c r="N18" s="588">
        <v>0</v>
      </c>
      <c r="O18" s="588">
        <v>0</v>
      </c>
      <c r="P18" s="588">
        <v>0</v>
      </c>
      <c r="Q18" s="588">
        <f t="shared" si="2"/>
        <v>4275163</v>
      </c>
      <c r="R18" s="842"/>
      <c r="S18" s="245"/>
      <c r="V18" s="842"/>
    </row>
    <row r="19" spans="1:36" s="54" customFormat="1">
      <c r="A19" s="218">
        <v>9</v>
      </c>
      <c r="B19" s="118" t="s">
        <v>693</v>
      </c>
      <c r="C19" s="255">
        <v>73778</v>
      </c>
      <c r="D19" s="255">
        <v>0</v>
      </c>
      <c r="E19" s="255">
        <v>0</v>
      </c>
      <c r="F19" s="255">
        <v>0</v>
      </c>
      <c r="G19" s="255">
        <f t="shared" si="0"/>
        <v>73778</v>
      </c>
      <c r="H19" s="485">
        <v>62307</v>
      </c>
      <c r="I19" s="255">
        <v>0</v>
      </c>
      <c r="J19" s="255">
        <v>0</v>
      </c>
      <c r="K19" s="255">
        <v>0</v>
      </c>
      <c r="L19" s="255">
        <f t="shared" si="1"/>
        <v>62307</v>
      </c>
      <c r="M19" s="588">
        <v>13707565</v>
      </c>
      <c r="N19" s="588">
        <v>0</v>
      </c>
      <c r="O19" s="588">
        <v>0</v>
      </c>
      <c r="P19" s="588">
        <v>0</v>
      </c>
      <c r="Q19" s="588">
        <f t="shared" si="2"/>
        <v>13707565</v>
      </c>
      <c r="R19" s="842"/>
      <c r="S19" s="245"/>
      <c r="V19" s="842"/>
      <c r="AG19" s="842"/>
    </row>
    <row r="20" spans="1:36" s="54" customFormat="1">
      <c r="A20" s="218">
        <v>10</v>
      </c>
      <c r="B20" s="118" t="s">
        <v>694</v>
      </c>
      <c r="C20" s="255">
        <v>52047</v>
      </c>
      <c r="D20" s="255">
        <v>925</v>
      </c>
      <c r="E20" s="255">
        <v>0</v>
      </c>
      <c r="F20" s="255">
        <v>0</v>
      </c>
      <c r="G20" s="255">
        <f t="shared" si="0"/>
        <v>52972</v>
      </c>
      <c r="H20" s="486">
        <v>47181</v>
      </c>
      <c r="I20" s="374">
        <v>925</v>
      </c>
      <c r="J20" s="374">
        <v>0</v>
      </c>
      <c r="K20" s="374">
        <v>0</v>
      </c>
      <c r="L20" s="255">
        <f t="shared" si="1"/>
        <v>48106</v>
      </c>
      <c r="M20" s="588">
        <v>10411924</v>
      </c>
      <c r="N20" s="588">
        <v>171348</v>
      </c>
      <c r="O20" s="588">
        <v>0</v>
      </c>
      <c r="P20" s="588">
        <v>0</v>
      </c>
      <c r="Q20" s="588">
        <f t="shared" si="2"/>
        <v>10583272</v>
      </c>
      <c r="R20" s="842"/>
      <c r="S20" s="245"/>
      <c r="V20" s="842"/>
    </row>
    <row r="21" spans="1:36" s="776" customFormat="1">
      <c r="A21" s="372">
        <v>11</v>
      </c>
      <c r="B21" s="775" t="s">
        <v>695</v>
      </c>
      <c r="C21" s="374">
        <v>202805</v>
      </c>
      <c r="D21" s="374">
        <v>791</v>
      </c>
      <c r="E21" s="374">
        <v>0</v>
      </c>
      <c r="F21" s="374">
        <v>0</v>
      </c>
      <c r="G21" s="374">
        <f t="shared" si="0"/>
        <v>203596</v>
      </c>
      <c r="H21" s="486">
        <v>169188</v>
      </c>
      <c r="I21" s="374">
        <v>611</v>
      </c>
      <c r="J21" s="374">
        <v>0</v>
      </c>
      <c r="K21" s="374">
        <v>0</v>
      </c>
      <c r="L21" s="374">
        <f t="shared" si="1"/>
        <v>169799</v>
      </c>
      <c r="M21" s="589">
        <v>37104951</v>
      </c>
      <c r="N21" s="589">
        <v>81056</v>
      </c>
      <c r="O21" s="589">
        <v>0</v>
      </c>
      <c r="P21" s="589">
        <v>0</v>
      </c>
      <c r="Q21" s="589">
        <f t="shared" si="2"/>
        <v>37186007</v>
      </c>
      <c r="R21" s="884"/>
      <c r="S21" s="821"/>
      <c r="V21" s="884"/>
      <c r="AC21" s="884"/>
    </row>
    <row r="22" spans="1:36" s="54" customFormat="1">
      <c r="A22" s="218">
        <v>12</v>
      </c>
      <c r="B22" s="118" t="s">
        <v>696</v>
      </c>
      <c r="C22" s="255">
        <v>45597</v>
      </c>
      <c r="D22" s="255">
        <v>558</v>
      </c>
      <c r="E22" s="255">
        <v>0</v>
      </c>
      <c r="F22" s="255">
        <v>81</v>
      </c>
      <c r="G22" s="255">
        <f t="shared" si="0"/>
        <v>46236</v>
      </c>
      <c r="H22" s="485">
        <v>45527</v>
      </c>
      <c r="I22" s="255">
        <v>551</v>
      </c>
      <c r="J22" s="255">
        <v>0</v>
      </c>
      <c r="K22" s="255">
        <v>79</v>
      </c>
      <c r="L22" s="255">
        <f t="shared" si="1"/>
        <v>46157</v>
      </c>
      <c r="M22" s="588">
        <v>9879383</v>
      </c>
      <c r="N22" s="588">
        <v>119567</v>
      </c>
      <c r="O22" s="588">
        <v>0</v>
      </c>
      <c r="P22" s="589">
        <v>17143</v>
      </c>
      <c r="Q22" s="588">
        <f t="shared" si="2"/>
        <v>10016093</v>
      </c>
      <c r="R22" s="842"/>
      <c r="S22" s="245"/>
      <c r="V22" s="842"/>
    </row>
    <row r="23" spans="1:36" s="776" customFormat="1">
      <c r="A23" s="372">
        <v>13</v>
      </c>
      <c r="B23" s="775" t="s">
        <v>697</v>
      </c>
      <c r="C23" s="589">
        <v>117033</v>
      </c>
      <c r="D23" s="589">
        <v>341</v>
      </c>
      <c r="E23" s="589">
        <v>0</v>
      </c>
      <c r="F23" s="589">
        <v>2142</v>
      </c>
      <c r="G23" s="255">
        <f t="shared" si="0"/>
        <v>119516</v>
      </c>
      <c r="H23" s="486">
        <v>94054</v>
      </c>
      <c r="I23" s="374">
        <v>252</v>
      </c>
      <c r="J23" s="374">
        <v>0</v>
      </c>
      <c r="K23" s="374">
        <v>1694</v>
      </c>
      <c r="L23" s="374">
        <f t="shared" si="1"/>
        <v>96000</v>
      </c>
      <c r="M23" s="589">
        <v>20668379</v>
      </c>
      <c r="N23" s="589">
        <v>58371</v>
      </c>
      <c r="O23" s="589">
        <v>0</v>
      </c>
      <c r="P23" s="589">
        <v>393217</v>
      </c>
      <c r="Q23" s="589">
        <f t="shared" si="2"/>
        <v>21119967</v>
      </c>
      <c r="R23" s="842"/>
      <c r="S23" s="821"/>
      <c r="U23" s="54"/>
      <c r="V23" s="842"/>
      <c r="Y23" s="54"/>
      <c r="AA23" s="54"/>
    </row>
    <row r="24" spans="1:36" s="54" customFormat="1">
      <c r="A24" s="218">
        <v>14</v>
      </c>
      <c r="B24" s="118" t="s">
        <v>698</v>
      </c>
      <c r="C24" s="255">
        <v>26441</v>
      </c>
      <c r="D24" s="255">
        <v>350</v>
      </c>
      <c r="E24" s="255">
        <v>0</v>
      </c>
      <c r="F24" s="255">
        <v>0</v>
      </c>
      <c r="G24" s="255">
        <f t="shared" si="0"/>
        <v>26791</v>
      </c>
      <c r="H24" s="485">
        <v>22485</v>
      </c>
      <c r="I24" s="255">
        <v>318</v>
      </c>
      <c r="J24" s="255">
        <v>0</v>
      </c>
      <c r="K24" s="255">
        <v>0</v>
      </c>
      <c r="L24" s="255">
        <f t="shared" si="1"/>
        <v>22803</v>
      </c>
      <c r="M24" s="588">
        <v>4637644</v>
      </c>
      <c r="N24" s="588">
        <v>59732</v>
      </c>
      <c r="O24" s="588">
        <v>0</v>
      </c>
      <c r="P24" s="588">
        <v>0</v>
      </c>
      <c r="Q24" s="588">
        <f>+M24+N24+O24+P24</f>
        <v>4697376</v>
      </c>
      <c r="R24" s="842"/>
      <c r="S24" s="245"/>
      <c r="V24" s="842"/>
    </row>
    <row r="25" spans="1:36" s="54" customFormat="1">
      <c r="A25" s="218">
        <v>15</v>
      </c>
      <c r="B25" s="118" t="s">
        <v>699</v>
      </c>
      <c r="C25" s="374">
        <v>123139</v>
      </c>
      <c r="D25" s="374">
        <v>0</v>
      </c>
      <c r="E25" s="374">
        <v>0</v>
      </c>
      <c r="F25" s="374">
        <v>0</v>
      </c>
      <c r="G25" s="255">
        <f t="shared" si="0"/>
        <v>123139</v>
      </c>
      <c r="H25" s="486">
        <v>114251</v>
      </c>
      <c r="I25" s="255">
        <v>0</v>
      </c>
      <c r="J25" s="255">
        <v>0</v>
      </c>
      <c r="K25" s="255">
        <v>0</v>
      </c>
      <c r="L25" s="255">
        <f t="shared" si="1"/>
        <v>114251</v>
      </c>
      <c r="M25" s="589">
        <v>24792418</v>
      </c>
      <c r="N25" s="588">
        <v>0</v>
      </c>
      <c r="O25" s="588">
        <v>0</v>
      </c>
      <c r="P25" s="588">
        <v>0</v>
      </c>
      <c r="Q25" s="588">
        <f t="shared" si="2"/>
        <v>24792418</v>
      </c>
      <c r="R25" s="842"/>
      <c r="S25" s="245"/>
      <c r="V25" s="842"/>
    </row>
    <row r="26" spans="1:36">
      <c r="A26" s="218">
        <v>16</v>
      </c>
      <c r="B26" s="226" t="s">
        <v>700</v>
      </c>
      <c r="C26" s="256">
        <v>77684</v>
      </c>
      <c r="D26" s="256">
        <v>94</v>
      </c>
      <c r="E26" s="256">
        <v>0</v>
      </c>
      <c r="F26" s="256">
        <v>0</v>
      </c>
      <c r="G26" s="255">
        <f t="shared" si="0"/>
        <v>77778</v>
      </c>
      <c r="H26" s="487">
        <v>68128</v>
      </c>
      <c r="I26" s="385">
        <v>90</v>
      </c>
      <c r="J26" s="385">
        <v>0</v>
      </c>
      <c r="K26" s="385">
        <v>0</v>
      </c>
      <c r="L26" s="255">
        <f t="shared" si="1"/>
        <v>68218</v>
      </c>
      <c r="M26" s="320">
        <v>14715599</v>
      </c>
      <c r="N26" s="320">
        <v>19532</v>
      </c>
      <c r="O26" s="320">
        <v>0</v>
      </c>
      <c r="P26" s="320">
        <v>0</v>
      </c>
      <c r="Q26" s="588">
        <f t="shared" si="2"/>
        <v>14735131</v>
      </c>
      <c r="R26" s="842"/>
      <c r="S26" s="245"/>
      <c r="U26" s="54"/>
      <c r="V26" s="842"/>
      <c r="Y26" s="54"/>
      <c r="AA26" s="54"/>
    </row>
    <row r="27" spans="1:36">
      <c r="A27" s="218">
        <v>17</v>
      </c>
      <c r="B27" s="226" t="s">
        <v>701</v>
      </c>
      <c r="C27" s="256">
        <v>87463</v>
      </c>
      <c r="D27" s="256">
        <v>993</v>
      </c>
      <c r="E27" s="256">
        <v>0</v>
      </c>
      <c r="F27" s="256">
        <v>323</v>
      </c>
      <c r="G27" s="255">
        <f t="shared" si="0"/>
        <v>88779</v>
      </c>
      <c r="H27" s="487">
        <v>77945</v>
      </c>
      <c r="I27" s="385">
        <v>871</v>
      </c>
      <c r="J27" s="385">
        <v>0</v>
      </c>
      <c r="K27" s="385">
        <v>289</v>
      </c>
      <c r="L27" s="255">
        <f t="shared" si="1"/>
        <v>79105</v>
      </c>
      <c r="M27" s="320">
        <v>16602285</v>
      </c>
      <c r="N27" s="320">
        <v>185577</v>
      </c>
      <c r="O27" s="320">
        <v>0</v>
      </c>
      <c r="P27" s="320">
        <v>61557</v>
      </c>
      <c r="Q27" s="588">
        <f t="shared" si="2"/>
        <v>16849419</v>
      </c>
      <c r="R27" s="842"/>
      <c r="S27" s="245"/>
      <c r="U27" s="54"/>
      <c r="V27" s="842"/>
      <c r="Y27" s="54"/>
      <c r="AA27" s="54"/>
    </row>
    <row r="28" spans="1:36">
      <c r="A28" s="218">
        <v>18</v>
      </c>
      <c r="B28" s="226" t="s">
        <v>702</v>
      </c>
      <c r="C28" s="256">
        <v>145576</v>
      </c>
      <c r="D28" s="256">
        <v>569</v>
      </c>
      <c r="E28" s="256">
        <v>0</v>
      </c>
      <c r="F28" s="256">
        <v>66</v>
      </c>
      <c r="G28" s="255">
        <f t="shared" si="0"/>
        <v>146211</v>
      </c>
      <c r="H28" s="314">
        <v>133393</v>
      </c>
      <c r="I28" s="256">
        <v>326</v>
      </c>
      <c r="J28" s="256">
        <v>0</v>
      </c>
      <c r="K28" s="256">
        <v>137</v>
      </c>
      <c r="L28" s="255">
        <f t="shared" si="1"/>
        <v>133856</v>
      </c>
      <c r="M28" s="590">
        <v>29212965</v>
      </c>
      <c r="N28" s="320">
        <v>71394</v>
      </c>
      <c r="O28" s="320">
        <v>0</v>
      </c>
      <c r="P28" s="320">
        <v>30140</v>
      </c>
      <c r="Q28" s="588">
        <f t="shared" si="2"/>
        <v>29314499</v>
      </c>
      <c r="R28" s="842"/>
      <c r="S28" s="245"/>
      <c r="U28" s="54"/>
      <c r="V28" s="842"/>
      <c r="Y28" s="54"/>
      <c r="AA28" s="54"/>
    </row>
    <row r="29" spans="1:36">
      <c r="A29" s="218">
        <v>19</v>
      </c>
      <c r="B29" s="226" t="s">
        <v>703</v>
      </c>
      <c r="C29" s="256">
        <v>82483</v>
      </c>
      <c r="D29" s="256">
        <v>501</v>
      </c>
      <c r="E29" s="256">
        <v>0</v>
      </c>
      <c r="F29" s="256">
        <v>26</v>
      </c>
      <c r="G29" s="255">
        <f t="shared" si="0"/>
        <v>83010</v>
      </c>
      <c r="H29" s="314">
        <v>57153</v>
      </c>
      <c r="I29" s="256">
        <v>194</v>
      </c>
      <c r="J29" s="256">
        <v>0</v>
      </c>
      <c r="K29" s="256">
        <v>54</v>
      </c>
      <c r="L29" s="255">
        <f t="shared" si="1"/>
        <v>57401</v>
      </c>
      <c r="M29" s="590">
        <v>11887776</v>
      </c>
      <c r="N29" s="590">
        <v>40352</v>
      </c>
      <c r="O29" s="590">
        <v>0</v>
      </c>
      <c r="P29" s="590">
        <v>11232</v>
      </c>
      <c r="Q29" s="588">
        <f t="shared" si="2"/>
        <v>11939360</v>
      </c>
      <c r="R29" s="842"/>
      <c r="S29" s="245"/>
      <c r="U29" s="54"/>
      <c r="V29" s="842"/>
      <c r="Y29" s="54"/>
      <c r="Z29" s="673"/>
      <c r="AA29" s="54"/>
      <c r="AC29" s="871"/>
      <c r="AJ29" s="673"/>
    </row>
    <row r="30" spans="1:36">
      <c r="A30" s="218">
        <v>20</v>
      </c>
      <c r="B30" s="226" t="s">
        <v>704</v>
      </c>
      <c r="C30" s="256">
        <v>140392</v>
      </c>
      <c r="D30" s="256">
        <v>1405</v>
      </c>
      <c r="E30" s="256">
        <v>0</v>
      </c>
      <c r="F30" s="256">
        <v>0</v>
      </c>
      <c r="G30" s="255">
        <f t="shared" si="0"/>
        <v>141797</v>
      </c>
      <c r="H30" s="487">
        <v>116437</v>
      </c>
      <c r="I30" s="385">
        <v>2443</v>
      </c>
      <c r="J30" s="385">
        <v>0</v>
      </c>
      <c r="K30" s="385">
        <v>0</v>
      </c>
      <c r="L30" s="374">
        <f t="shared" si="1"/>
        <v>118880</v>
      </c>
      <c r="M30" s="590">
        <v>25021800</v>
      </c>
      <c r="N30" s="590">
        <v>537460</v>
      </c>
      <c r="O30" s="590">
        <v>0</v>
      </c>
      <c r="P30" s="590">
        <v>0</v>
      </c>
      <c r="Q30" s="589">
        <f t="shared" si="2"/>
        <v>25559260</v>
      </c>
      <c r="R30" s="842"/>
      <c r="S30" s="245"/>
      <c r="U30" s="54"/>
      <c r="V30" s="842"/>
      <c r="Y30" s="54"/>
      <c r="AA30" s="54"/>
      <c r="AB30" s="871"/>
      <c r="AC30" s="871"/>
    </row>
    <row r="31" spans="1:36">
      <c r="A31" s="218">
        <v>21</v>
      </c>
      <c r="B31" s="226" t="s">
        <v>705</v>
      </c>
      <c r="C31" s="256">
        <v>77623</v>
      </c>
      <c r="D31" s="256">
        <v>48</v>
      </c>
      <c r="E31" s="256">
        <v>0</v>
      </c>
      <c r="F31" s="256">
        <v>0</v>
      </c>
      <c r="G31" s="255">
        <f t="shared" si="0"/>
        <v>77671</v>
      </c>
      <c r="H31" s="314">
        <v>75934</v>
      </c>
      <c r="I31" s="256">
        <v>48</v>
      </c>
      <c r="J31" s="256">
        <v>0</v>
      </c>
      <c r="K31" s="256">
        <v>0</v>
      </c>
      <c r="L31" s="255">
        <f t="shared" si="1"/>
        <v>75982</v>
      </c>
      <c r="M31" s="590">
        <v>16553612</v>
      </c>
      <c r="N31" s="590">
        <v>10464</v>
      </c>
      <c r="O31" s="590">
        <v>0</v>
      </c>
      <c r="P31" s="590">
        <v>0</v>
      </c>
      <c r="Q31" s="588">
        <f t="shared" si="2"/>
        <v>16564076</v>
      </c>
      <c r="R31" s="842"/>
      <c r="S31" s="245"/>
      <c r="U31" s="54"/>
      <c r="V31" s="842"/>
      <c r="Y31" s="54"/>
      <c r="AA31" s="54"/>
    </row>
    <row r="32" spans="1:36">
      <c r="A32" s="218">
        <v>22</v>
      </c>
      <c r="B32" s="226" t="s">
        <v>706</v>
      </c>
      <c r="C32" s="256">
        <v>201560</v>
      </c>
      <c r="D32" s="256">
        <v>336</v>
      </c>
      <c r="E32" s="256">
        <v>0</v>
      </c>
      <c r="F32" s="256">
        <v>219</v>
      </c>
      <c r="G32" s="255">
        <f t="shared" si="0"/>
        <v>202115</v>
      </c>
      <c r="H32" s="314">
        <v>211389</v>
      </c>
      <c r="I32" s="256">
        <v>383</v>
      </c>
      <c r="J32" s="256">
        <v>0</v>
      </c>
      <c r="K32" s="256">
        <v>178</v>
      </c>
      <c r="L32" s="255">
        <f t="shared" si="1"/>
        <v>211950</v>
      </c>
      <c r="M32" s="320">
        <v>46505555</v>
      </c>
      <c r="N32" s="320">
        <v>84260</v>
      </c>
      <c r="O32" s="320">
        <v>0</v>
      </c>
      <c r="P32" s="320">
        <v>39160</v>
      </c>
      <c r="Q32" s="588">
        <f t="shared" si="2"/>
        <v>46628975</v>
      </c>
      <c r="R32" s="842"/>
      <c r="S32" s="245"/>
      <c r="U32" s="54"/>
      <c r="V32" s="842"/>
      <c r="Y32" s="54"/>
      <c r="AA32" s="54"/>
    </row>
    <row r="33" spans="1:32">
      <c r="A33" s="218">
        <v>23</v>
      </c>
      <c r="B33" s="226" t="s">
        <v>707</v>
      </c>
      <c r="C33" s="256">
        <v>134652</v>
      </c>
      <c r="D33" s="256">
        <v>588</v>
      </c>
      <c r="E33" s="256">
        <v>0</v>
      </c>
      <c r="F33" s="256">
        <v>0</v>
      </c>
      <c r="G33" s="255">
        <f t="shared" si="0"/>
        <v>135240</v>
      </c>
      <c r="H33" s="314">
        <v>115089</v>
      </c>
      <c r="I33" s="256">
        <v>588</v>
      </c>
      <c r="J33" s="256">
        <v>0</v>
      </c>
      <c r="K33" s="256">
        <v>0</v>
      </c>
      <c r="L33" s="255">
        <f t="shared" si="1"/>
        <v>115677</v>
      </c>
      <c r="M33" s="590">
        <v>24865518</v>
      </c>
      <c r="N33" s="590">
        <v>120658</v>
      </c>
      <c r="O33" s="590">
        <v>0</v>
      </c>
      <c r="P33" s="590">
        <v>0</v>
      </c>
      <c r="Q33" s="589">
        <f t="shared" si="2"/>
        <v>24986176</v>
      </c>
      <c r="R33" s="842"/>
      <c r="S33" s="245"/>
      <c r="U33" s="54"/>
      <c r="V33" s="842"/>
      <c r="Y33" s="54"/>
      <c r="AA33" s="54"/>
    </row>
    <row r="34" spans="1:32">
      <c r="A34" s="218">
        <v>24</v>
      </c>
      <c r="B34" s="226" t="s">
        <v>708</v>
      </c>
      <c r="C34" s="256">
        <v>53945</v>
      </c>
      <c r="D34" s="256">
        <v>0</v>
      </c>
      <c r="E34" s="256">
        <v>0</v>
      </c>
      <c r="F34" s="256">
        <v>46</v>
      </c>
      <c r="G34" s="255">
        <f t="shared" si="0"/>
        <v>53991</v>
      </c>
      <c r="H34" s="487">
        <v>45830</v>
      </c>
      <c r="I34" s="385">
        <v>0</v>
      </c>
      <c r="J34" s="385">
        <v>0</v>
      </c>
      <c r="K34" s="385">
        <v>46</v>
      </c>
      <c r="L34" s="255">
        <f t="shared" si="1"/>
        <v>45876</v>
      </c>
      <c r="M34" s="320">
        <v>9945248</v>
      </c>
      <c r="N34" s="320">
        <v>0</v>
      </c>
      <c r="O34" s="320">
        <v>0</v>
      </c>
      <c r="P34" s="320">
        <v>9855</v>
      </c>
      <c r="Q34" s="588">
        <f t="shared" si="2"/>
        <v>9955103</v>
      </c>
      <c r="R34" s="842"/>
      <c r="S34" s="245"/>
      <c r="U34" s="54"/>
      <c r="V34" s="842"/>
      <c r="Y34" s="54"/>
      <c r="AA34" s="54"/>
    </row>
    <row r="35" spans="1:32">
      <c r="A35" s="218">
        <v>25</v>
      </c>
      <c r="B35" s="226" t="s">
        <v>709</v>
      </c>
      <c r="C35" s="385">
        <v>53267</v>
      </c>
      <c r="D35" s="385">
        <v>0</v>
      </c>
      <c r="E35" s="385">
        <v>0</v>
      </c>
      <c r="F35" s="385">
        <v>0</v>
      </c>
      <c r="G35" s="255">
        <f t="shared" si="0"/>
        <v>53267</v>
      </c>
      <c r="H35" s="487">
        <v>48622</v>
      </c>
      <c r="I35" s="385">
        <v>0</v>
      </c>
      <c r="J35" s="385">
        <v>0</v>
      </c>
      <c r="K35" s="385">
        <v>0</v>
      </c>
      <c r="L35" s="255">
        <f t="shared" si="1"/>
        <v>48622</v>
      </c>
      <c r="M35" s="320">
        <v>10356549</v>
      </c>
      <c r="N35" s="320">
        <v>0</v>
      </c>
      <c r="O35" s="320">
        <v>0</v>
      </c>
      <c r="P35" s="320">
        <v>0</v>
      </c>
      <c r="Q35" s="588">
        <f t="shared" si="2"/>
        <v>10356549</v>
      </c>
      <c r="R35" s="842"/>
      <c r="S35" s="245"/>
      <c r="U35" s="54"/>
      <c r="V35" s="842"/>
      <c r="Y35" s="54"/>
      <c r="AA35" s="54"/>
    </row>
    <row r="36" spans="1:32" s="617" customFormat="1">
      <c r="A36" s="372">
        <v>26</v>
      </c>
      <c r="B36" s="398" t="s">
        <v>710</v>
      </c>
      <c r="C36" s="385">
        <v>82471</v>
      </c>
      <c r="D36" s="385">
        <v>449</v>
      </c>
      <c r="E36" s="385">
        <v>0</v>
      </c>
      <c r="F36" s="385">
        <v>128</v>
      </c>
      <c r="G36" s="374">
        <f t="shared" si="0"/>
        <v>83048</v>
      </c>
      <c r="H36" s="487">
        <v>73943</v>
      </c>
      <c r="I36" s="385">
        <v>449</v>
      </c>
      <c r="J36" s="385">
        <v>0</v>
      </c>
      <c r="K36" s="385">
        <v>128</v>
      </c>
      <c r="L36" s="374">
        <f t="shared" si="1"/>
        <v>74520</v>
      </c>
      <c r="M36" s="590">
        <v>16267428</v>
      </c>
      <c r="N36" s="590">
        <v>98780</v>
      </c>
      <c r="O36" s="590">
        <v>0</v>
      </c>
      <c r="P36" s="590">
        <v>28160</v>
      </c>
      <c r="Q36" s="589">
        <f t="shared" si="2"/>
        <v>16394368</v>
      </c>
      <c r="R36" s="884"/>
      <c r="S36" s="821"/>
      <c r="U36" s="776"/>
      <c r="V36" s="884"/>
      <c r="Y36" s="776"/>
      <c r="AA36" s="776"/>
    </row>
    <row r="37" spans="1:32">
      <c r="A37" s="218">
        <v>27</v>
      </c>
      <c r="B37" s="226" t="s">
        <v>711</v>
      </c>
      <c r="C37" s="256">
        <v>95241</v>
      </c>
      <c r="D37" s="256">
        <v>0</v>
      </c>
      <c r="E37" s="256">
        <v>0</v>
      </c>
      <c r="F37" s="256">
        <v>0</v>
      </c>
      <c r="G37" s="255">
        <f t="shared" si="0"/>
        <v>95241</v>
      </c>
      <c r="H37" s="314">
        <v>82203</v>
      </c>
      <c r="I37" s="256">
        <v>0</v>
      </c>
      <c r="J37" s="256">
        <v>0</v>
      </c>
      <c r="K37" s="256">
        <v>0</v>
      </c>
      <c r="L37" s="255">
        <f t="shared" si="1"/>
        <v>82203</v>
      </c>
      <c r="M37" s="320">
        <v>17920355</v>
      </c>
      <c r="N37" s="320">
        <v>0</v>
      </c>
      <c r="O37" s="320">
        <v>0</v>
      </c>
      <c r="P37" s="320">
        <v>0</v>
      </c>
      <c r="Q37" s="588">
        <f t="shared" si="2"/>
        <v>17920355</v>
      </c>
      <c r="R37" s="842"/>
      <c r="S37" s="245"/>
      <c r="U37" s="54"/>
      <c r="V37" s="842"/>
      <c r="Y37" s="54"/>
      <c r="AA37" s="54"/>
    </row>
    <row r="38" spans="1:32">
      <c r="A38" s="218">
        <v>28</v>
      </c>
      <c r="B38" s="226" t="s">
        <v>712</v>
      </c>
      <c r="C38" s="256">
        <v>57365</v>
      </c>
      <c r="D38" s="256">
        <v>1083</v>
      </c>
      <c r="E38" s="256">
        <v>0</v>
      </c>
      <c r="F38" s="256">
        <v>0</v>
      </c>
      <c r="G38" s="255">
        <f t="shared" si="0"/>
        <v>58448</v>
      </c>
      <c r="H38" s="314">
        <v>51727</v>
      </c>
      <c r="I38" s="256">
        <v>0</v>
      </c>
      <c r="J38" s="256">
        <v>0</v>
      </c>
      <c r="K38" s="256">
        <v>0</v>
      </c>
      <c r="L38" s="255">
        <f t="shared" si="1"/>
        <v>51727</v>
      </c>
      <c r="M38" s="320">
        <v>11172966</v>
      </c>
      <c r="N38" s="320">
        <v>0</v>
      </c>
      <c r="O38" s="320">
        <v>0</v>
      </c>
      <c r="P38" s="320">
        <v>0</v>
      </c>
      <c r="Q38" s="588">
        <v>11172966.000000002</v>
      </c>
      <c r="R38" s="842"/>
      <c r="S38" s="245"/>
      <c r="U38" s="54"/>
      <c r="V38" s="842"/>
      <c r="Y38" s="54"/>
      <c r="AA38" s="54"/>
      <c r="AF38" s="673"/>
    </row>
    <row r="39" spans="1:32">
      <c r="A39" s="218">
        <v>29</v>
      </c>
      <c r="B39" s="226" t="s">
        <v>713</v>
      </c>
      <c r="C39" s="256">
        <v>38534</v>
      </c>
      <c r="D39" s="256">
        <v>0</v>
      </c>
      <c r="E39" s="256">
        <v>0</v>
      </c>
      <c r="F39" s="256">
        <v>0</v>
      </c>
      <c r="G39" s="255">
        <f t="shared" si="0"/>
        <v>38534</v>
      </c>
      <c r="H39" s="314">
        <v>35557</v>
      </c>
      <c r="I39" s="256">
        <v>0</v>
      </c>
      <c r="J39" s="256">
        <v>0</v>
      </c>
      <c r="K39" s="256">
        <v>0</v>
      </c>
      <c r="L39" s="255">
        <f t="shared" si="1"/>
        <v>35557</v>
      </c>
      <c r="M39" s="320">
        <v>7466928</v>
      </c>
      <c r="N39" s="320">
        <v>0</v>
      </c>
      <c r="O39" s="320">
        <v>0</v>
      </c>
      <c r="P39" s="320">
        <v>0</v>
      </c>
      <c r="Q39" s="588">
        <f t="shared" si="2"/>
        <v>7466928</v>
      </c>
      <c r="R39" s="842"/>
      <c r="S39" s="245"/>
      <c r="U39" s="54"/>
      <c r="V39" s="842"/>
      <c r="Y39" s="54"/>
      <c r="AA39" s="54"/>
    </row>
    <row r="40" spans="1:32">
      <c r="A40" s="218">
        <v>30</v>
      </c>
      <c r="B40" s="226" t="s">
        <v>714</v>
      </c>
      <c r="C40" s="256">
        <v>110343</v>
      </c>
      <c r="D40" s="256">
        <v>12437</v>
      </c>
      <c r="E40" s="256">
        <v>0</v>
      </c>
      <c r="F40" s="256">
        <v>0</v>
      </c>
      <c r="G40" s="255">
        <f t="shared" si="0"/>
        <v>122780</v>
      </c>
      <c r="H40" s="314">
        <v>91092</v>
      </c>
      <c r="I40" s="256">
        <v>21603</v>
      </c>
      <c r="J40" s="256">
        <v>0</v>
      </c>
      <c r="K40" s="256">
        <v>0</v>
      </c>
      <c r="L40" s="255">
        <f t="shared" si="1"/>
        <v>112695</v>
      </c>
      <c r="M40" s="590">
        <v>19584629</v>
      </c>
      <c r="N40" s="590">
        <v>4644740</v>
      </c>
      <c r="O40" s="320">
        <v>0</v>
      </c>
      <c r="P40" s="320">
        <v>0</v>
      </c>
      <c r="Q40" s="588">
        <f t="shared" si="2"/>
        <v>24229369</v>
      </c>
      <c r="R40" s="842"/>
      <c r="S40" s="245"/>
      <c r="U40" s="54"/>
      <c r="V40" s="842"/>
      <c r="Y40" s="54"/>
      <c r="AA40" s="54"/>
    </row>
    <row r="41" spans="1:32">
      <c r="A41" s="383"/>
      <c r="B41" s="360" t="s">
        <v>715</v>
      </c>
      <c r="C41" s="356">
        <f>SUM(C11:C40)</f>
        <v>2786313</v>
      </c>
      <c r="D41" s="356">
        <f>SUM(D11:D40)</f>
        <v>23759</v>
      </c>
      <c r="E41" s="356">
        <f>SUM(E11:E40)</f>
        <v>0</v>
      </c>
      <c r="F41" s="356">
        <f>SUM(F11:F40)</f>
        <v>4022</v>
      </c>
      <c r="G41" s="356">
        <f>SUM(G11:G40)</f>
        <v>2814094</v>
      </c>
      <c r="H41" s="386">
        <f t="shared" ref="H41:Q41" si="3">SUM(H11:H40)</f>
        <v>2456590</v>
      </c>
      <c r="I41" s="356">
        <f t="shared" si="3"/>
        <v>30522</v>
      </c>
      <c r="J41" s="356">
        <f t="shared" si="3"/>
        <v>0</v>
      </c>
      <c r="K41" s="356">
        <f t="shared" si="3"/>
        <v>3925</v>
      </c>
      <c r="L41" s="356">
        <f t="shared" si="3"/>
        <v>2491037</v>
      </c>
      <c r="M41" s="356">
        <f t="shared" si="3"/>
        <v>532601111</v>
      </c>
      <c r="N41" s="356">
        <f t="shared" si="3"/>
        <v>6493018</v>
      </c>
      <c r="O41" s="356">
        <f t="shared" si="3"/>
        <v>0</v>
      </c>
      <c r="P41" s="356">
        <f t="shared" si="3"/>
        <v>879738</v>
      </c>
      <c r="Q41" s="356">
        <f t="shared" si="3"/>
        <v>539973867</v>
      </c>
      <c r="R41" s="842"/>
      <c r="S41" s="651"/>
      <c r="U41" s="54"/>
      <c r="V41" s="842"/>
    </row>
    <row r="42" spans="1:32" s="734" customFormat="1">
      <c r="A42" s="641"/>
      <c r="B42" s="642"/>
      <c r="C42" s="737"/>
      <c r="D42" s="737"/>
      <c r="E42" s="737"/>
      <c r="F42" s="737"/>
      <c r="G42" s="737"/>
      <c r="H42" s="737"/>
      <c r="I42" s="737"/>
      <c r="J42" s="737"/>
      <c r="K42" s="737"/>
      <c r="L42" s="737"/>
      <c r="M42" s="737"/>
      <c r="N42" s="737"/>
      <c r="O42" s="737"/>
      <c r="P42" s="737"/>
      <c r="Q42" s="737"/>
    </row>
    <row r="43" spans="1:32" s="734" customFormat="1">
      <c r="A43" s="1090" t="s">
        <v>871</v>
      </c>
      <c r="B43" s="1090"/>
      <c r="C43" s="1090"/>
      <c r="D43" s="1090"/>
      <c r="E43" s="1090"/>
      <c r="F43" s="1090"/>
      <c r="G43" s="1090"/>
      <c r="H43" s="1090"/>
      <c r="I43" s="1090"/>
      <c r="J43" s="1090"/>
      <c r="K43" s="1090"/>
      <c r="L43" s="1090"/>
      <c r="M43" s="1090"/>
      <c r="N43" s="1090"/>
      <c r="O43" s="1090"/>
      <c r="P43" s="1090"/>
      <c r="Q43" s="1090"/>
      <c r="AD43" s="871"/>
    </row>
    <row r="44" spans="1:32">
      <c r="A44" s="5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AB44" s="871"/>
      <c r="AC44" s="871"/>
      <c r="AD44" s="871"/>
    </row>
    <row r="45" spans="1:32">
      <c r="A45" s="8" t="s">
        <v>7</v>
      </c>
      <c r="B45"/>
      <c r="C45"/>
      <c r="D45"/>
      <c r="M45" s="13">
        <f>+F28+D28</f>
        <v>635</v>
      </c>
      <c r="S45" s="673"/>
    </row>
    <row r="46" spans="1:32">
      <c r="A46" t="s">
        <v>8</v>
      </c>
      <c r="B46"/>
      <c r="C46"/>
      <c r="D46"/>
      <c r="G46" s="617"/>
      <c r="N46" s="673"/>
    </row>
    <row r="47" spans="1:32">
      <c r="A47" t="s">
        <v>9</v>
      </c>
      <c r="B47"/>
      <c r="C47"/>
      <c r="D47"/>
      <c r="I47" s="9"/>
      <c r="J47" s="9"/>
      <c r="K47" s="9"/>
      <c r="L47" s="9"/>
    </row>
    <row r="48" spans="1:32" customFormat="1">
      <c r="A48" s="13" t="s">
        <v>457</v>
      </c>
      <c r="J48" s="9"/>
      <c r="K48" s="9"/>
      <c r="L48" s="9"/>
    </row>
    <row r="49" spans="1:17" customFormat="1">
      <c r="C49" s="13" t="s">
        <v>458</v>
      </c>
      <c r="E49" s="10"/>
      <c r="F49" s="10"/>
      <c r="G49" s="10"/>
      <c r="H49" s="10"/>
      <c r="I49" s="10"/>
      <c r="J49" s="10"/>
      <c r="K49" s="10"/>
      <c r="L49" s="10"/>
      <c r="M49" s="10"/>
    </row>
    <row r="50" spans="1:17">
      <c r="A50" s="12" t="s">
        <v>11</v>
      </c>
      <c r="B50" s="12"/>
      <c r="C50" s="12"/>
      <c r="D50" s="12"/>
      <c r="E50" s="12"/>
      <c r="F50" s="12"/>
      <c r="G50" s="12"/>
      <c r="I50" s="12"/>
      <c r="O50" s="906" t="s">
        <v>12</v>
      </c>
      <c r="P50" s="906"/>
      <c r="Q50" s="907"/>
    </row>
    <row r="51" spans="1:17" ht="12.75" customHeight="1">
      <c r="A51" s="906" t="s">
        <v>13</v>
      </c>
      <c r="B51" s="906"/>
      <c r="C51" s="906"/>
      <c r="D51" s="906"/>
      <c r="E51" s="906"/>
      <c r="F51" s="906"/>
      <c r="G51" s="906"/>
      <c r="H51" s="906"/>
      <c r="I51" s="906"/>
      <c r="J51" s="906"/>
      <c r="K51" s="906"/>
      <c r="L51" s="906"/>
      <c r="M51" s="906"/>
      <c r="N51" s="906"/>
      <c r="O51" s="906"/>
      <c r="P51" s="906"/>
      <c r="Q51" s="906"/>
    </row>
    <row r="52" spans="1:17">
      <c r="A52" s="906" t="s">
        <v>91</v>
      </c>
      <c r="B52" s="906"/>
      <c r="C52" s="906"/>
      <c r="D52" s="906"/>
      <c r="E52" s="906"/>
      <c r="F52" s="906"/>
      <c r="G52" s="906"/>
      <c r="H52" s="906"/>
      <c r="I52" s="906"/>
      <c r="J52" s="906"/>
      <c r="K52" s="906"/>
      <c r="L52" s="906"/>
      <c r="M52" s="906"/>
      <c r="N52" s="906"/>
      <c r="O52" s="906"/>
      <c r="P52" s="906"/>
      <c r="Q52" s="906"/>
    </row>
    <row r="53" spans="1:17">
      <c r="A53" s="12"/>
      <c r="B53" s="12"/>
      <c r="C53" s="12"/>
      <c r="D53" s="12"/>
      <c r="E53" s="12"/>
      <c r="F53" s="12"/>
      <c r="N53" s="893"/>
      <c r="O53" s="893"/>
      <c r="P53" s="893"/>
      <c r="Q53" s="893"/>
    </row>
    <row r="54" spans="1:17">
      <c r="A54" s="1083"/>
      <c r="B54" s="1083"/>
      <c r="C54" s="1083"/>
      <c r="D54" s="1083"/>
      <c r="E54" s="1083"/>
      <c r="F54" s="1083"/>
      <c r="G54" s="1083"/>
      <c r="H54" s="1083"/>
      <c r="I54" s="1083"/>
      <c r="J54" s="1083"/>
      <c r="K54" s="1083"/>
      <c r="L54" s="1083"/>
    </row>
  </sheetData>
  <mergeCells count="16">
    <mergeCell ref="A54:L54"/>
    <mergeCell ref="O1:Q1"/>
    <mergeCell ref="A2:L2"/>
    <mergeCell ref="A3:L3"/>
    <mergeCell ref="A5:L5"/>
    <mergeCell ref="A8:A9"/>
    <mergeCell ref="B8:B9"/>
    <mergeCell ref="C8:G8"/>
    <mergeCell ref="H8:L8"/>
    <mergeCell ref="M8:Q8"/>
    <mergeCell ref="N53:Q53"/>
    <mergeCell ref="A52:Q52"/>
    <mergeCell ref="O50:Q50"/>
    <mergeCell ref="A51:Q51"/>
    <mergeCell ref="N7:Q7"/>
    <mergeCell ref="A43:Q43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3"/>
  <sheetViews>
    <sheetView zoomScale="90" zoomScaleNormal="90" zoomScaleSheetLayoutView="80" workbookViewId="0">
      <selection activeCell="T16" sqref="T16"/>
    </sheetView>
  </sheetViews>
  <sheetFormatPr defaultRowHeight="12.75"/>
  <cols>
    <col min="1" max="1" width="7.140625" style="13" customWidth="1"/>
    <col min="2" max="2" width="21" style="13" customWidth="1"/>
    <col min="3" max="3" width="9.5703125" style="13" customWidth="1"/>
    <col min="4" max="4" width="9.28515625" style="13" customWidth="1"/>
    <col min="5" max="6" width="9.140625" style="13"/>
    <col min="7" max="7" width="10.85546875" style="13" customWidth="1"/>
    <col min="8" max="8" width="10.28515625" style="13" customWidth="1"/>
    <col min="9" max="9" width="10.85546875" style="13" customWidth="1"/>
    <col min="10" max="10" width="10.28515625" style="13" customWidth="1"/>
    <col min="11" max="11" width="11.28515625" style="13" customWidth="1"/>
    <col min="12" max="12" width="11.7109375" style="13" customWidth="1"/>
    <col min="13" max="13" width="12.28515625" style="13" customWidth="1"/>
    <col min="14" max="14" width="11.42578125" style="13" customWidth="1"/>
    <col min="15" max="15" width="8.85546875" style="13" customWidth="1"/>
    <col min="16" max="16" width="11.5703125" style="13" bestFit="1" customWidth="1"/>
    <col min="17" max="17" width="11" style="13" customWidth="1"/>
    <col min="18" max="18" width="9.140625" style="13" hidden="1" customWidth="1"/>
    <col min="19" max="16384" width="9.140625" style="13"/>
  </cols>
  <sheetData>
    <row r="1" spans="1:18" customFormat="1" ht="12.75" customHeight="1"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955" t="s">
        <v>61</v>
      </c>
      <c r="P1" s="955"/>
      <c r="Q1" s="955"/>
    </row>
    <row r="2" spans="1:18" customFormat="1" ht="15.75">
      <c r="A2" s="956" t="s">
        <v>0</v>
      </c>
      <c r="B2" s="956"/>
      <c r="C2" s="956"/>
      <c r="D2" s="956"/>
      <c r="E2" s="956"/>
      <c r="F2" s="956"/>
      <c r="G2" s="956"/>
      <c r="H2" s="956"/>
      <c r="I2" s="956"/>
      <c r="J2" s="956"/>
      <c r="K2" s="956"/>
      <c r="L2" s="956"/>
      <c r="M2" s="37"/>
      <c r="N2" s="37"/>
      <c r="O2" s="37"/>
      <c r="P2" s="37"/>
    </row>
    <row r="3" spans="1:18" customFormat="1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36"/>
      <c r="N3" s="36"/>
      <c r="O3" s="36"/>
      <c r="P3" s="36"/>
    </row>
    <row r="4" spans="1:18" customFormat="1" ht="11.25" customHeight="1"/>
    <row r="5" spans="1:18" customFormat="1" ht="15.75" customHeight="1">
      <c r="A5" s="1084" t="s">
        <v>922</v>
      </c>
      <c r="B5" s="1084"/>
      <c r="C5" s="1084"/>
      <c r="D5" s="1084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</row>
    <row r="7" spans="1:18" ht="12.6" customHeight="1">
      <c r="A7" s="224" t="s">
        <v>734</v>
      </c>
      <c r="B7" s="224"/>
      <c r="C7" s="217"/>
      <c r="N7" s="1089" t="s">
        <v>884</v>
      </c>
      <c r="O7" s="1089"/>
      <c r="P7" s="1089"/>
      <c r="Q7" s="1089"/>
      <c r="R7" s="1089"/>
    </row>
    <row r="8" spans="1:18" s="12" customFormat="1" ht="29.45" customHeight="1">
      <c r="A8" s="936" t="s">
        <v>2</v>
      </c>
      <c r="B8" s="936" t="s">
        <v>3</v>
      </c>
      <c r="C8" s="960" t="s">
        <v>921</v>
      </c>
      <c r="D8" s="960"/>
      <c r="E8" s="960"/>
      <c r="F8" s="1091"/>
      <c r="G8" s="1091"/>
      <c r="H8" s="960" t="s">
        <v>376</v>
      </c>
      <c r="I8" s="960"/>
      <c r="J8" s="960"/>
      <c r="K8" s="960"/>
      <c r="L8" s="960"/>
      <c r="M8" s="940" t="s">
        <v>111</v>
      </c>
      <c r="N8" s="982"/>
      <c r="O8" s="982"/>
      <c r="P8" s="982"/>
      <c r="Q8" s="941"/>
    </row>
    <row r="9" spans="1:18" s="12" customFormat="1" ht="42" customHeight="1">
      <c r="A9" s="936"/>
      <c r="B9" s="936"/>
      <c r="C9" s="338" t="s">
        <v>225</v>
      </c>
      <c r="D9" s="338" t="s">
        <v>226</v>
      </c>
      <c r="E9" s="338" t="s">
        <v>379</v>
      </c>
      <c r="F9" s="371" t="s">
        <v>233</v>
      </c>
      <c r="G9" s="371" t="s">
        <v>123</v>
      </c>
      <c r="H9" s="338" t="s">
        <v>225</v>
      </c>
      <c r="I9" s="338" t="s">
        <v>226</v>
      </c>
      <c r="J9" s="338" t="s">
        <v>379</v>
      </c>
      <c r="K9" s="338" t="s">
        <v>233</v>
      </c>
      <c r="L9" s="338" t="s">
        <v>124</v>
      </c>
      <c r="M9" s="338" t="s">
        <v>225</v>
      </c>
      <c r="N9" s="338" t="s">
        <v>226</v>
      </c>
      <c r="O9" s="338" t="s">
        <v>379</v>
      </c>
      <c r="P9" s="371" t="s">
        <v>233</v>
      </c>
      <c r="Q9" s="338" t="s">
        <v>125</v>
      </c>
      <c r="R9" s="23"/>
    </row>
    <row r="10" spans="1:18" s="12" customFormat="1">
      <c r="A10" s="338">
        <v>1</v>
      </c>
      <c r="B10" s="338">
        <v>2</v>
      </c>
      <c r="C10" s="338">
        <v>3</v>
      </c>
      <c r="D10" s="338">
        <v>4</v>
      </c>
      <c r="E10" s="338">
        <v>5</v>
      </c>
      <c r="F10" s="371">
        <v>6</v>
      </c>
      <c r="G10" s="338">
        <v>7</v>
      </c>
      <c r="H10" s="338">
        <v>8</v>
      </c>
      <c r="I10" s="338">
        <v>9</v>
      </c>
      <c r="J10" s="338">
        <v>10</v>
      </c>
      <c r="K10" s="338">
        <v>11</v>
      </c>
      <c r="L10" s="338">
        <v>12</v>
      </c>
      <c r="M10" s="338">
        <v>13</v>
      </c>
      <c r="N10" s="341">
        <v>14</v>
      </c>
      <c r="O10" s="341">
        <v>15</v>
      </c>
      <c r="P10" s="338">
        <v>16</v>
      </c>
      <c r="Q10" s="338">
        <v>17</v>
      </c>
    </row>
    <row r="11" spans="1:18" s="12" customFormat="1">
      <c r="A11" s="218">
        <v>1</v>
      </c>
      <c r="B11" s="118" t="s">
        <v>685</v>
      </c>
      <c r="C11" s="255">
        <v>45985</v>
      </c>
      <c r="D11" s="255">
        <v>3765</v>
      </c>
      <c r="E11" s="255">
        <v>0</v>
      </c>
      <c r="F11" s="380">
        <v>0</v>
      </c>
      <c r="G11" s="380">
        <f>C11+D11+E11+F11</f>
        <v>49750</v>
      </c>
      <c r="H11" s="588">
        <v>43518</v>
      </c>
      <c r="I11" s="588">
        <v>2850</v>
      </c>
      <c r="J11" s="588">
        <v>0</v>
      </c>
      <c r="K11" s="588">
        <v>0</v>
      </c>
      <c r="L11" s="255">
        <f>H11+I11+J11+K11</f>
        <v>46368</v>
      </c>
      <c r="M11" s="588">
        <v>9573960</v>
      </c>
      <c r="N11" s="320">
        <v>626958</v>
      </c>
      <c r="O11" s="320">
        <v>0</v>
      </c>
      <c r="P11" s="588">
        <v>0</v>
      </c>
      <c r="Q11" s="255">
        <f>M11+N11+O11+P11</f>
        <v>10200918</v>
      </c>
    </row>
    <row r="12" spans="1:18" s="12" customFormat="1">
      <c r="A12" s="218">
        <v>2</v>
      </c>
      <c r="B12" s="118" t="s">
        <v>686</v>
      </c>
      <c r="C12" s="255">
        <v>90959</v>
      </c>
      <c r="D12" s="255">
        <v>18877</v>
      </c>
      <c r="E12" s="255">
        <v>0</v>
      </c>
      <c r="F12" s="380">
        <v>0</v>
      </c>
      <c r="G12" s="380">
        <f t="shared" ref="G12:G21" si="0">C12+D12+E12+F12</f>
        <v>109836</v>
      </c>
      <c r="H12" s="588">
        <v>76759</v>
      </c>
      <c r="I12" s="588">
        <v>15852</v>
      </c>
      <c r="J12" s="588">
        <v>0</v>
      </c>
      <c r="K12" s="588">
        <v>0</v>
      </c>
      <c r="L12" s="255">
        <f t="shared" ref="L12:L40" si="1">H12+I12+J12+K12</f>
        <v>92611</v>
      </c>
      <c r="M12" s="588">
        <v>16886980</v>
      </c>
      <c r="N12" s="320">
        <v>3487438</v>
      </c>
      <c r="O12" s="320">
        <v>0</v>
      </c>
      <c r="P12" s="588">
        <v>0</v>
      </c>
      <c r="Q12" s="255">
        <f t="shared" ref="Q12:Q40" si="2">M12+N12+O12+P12</f>
        <v>20374418</v>
      </c>
    </row>
    <row r="13" spans="1:18" s="12" customFormat="1">
      <c r="A13" s="218">
        <v>3</v>
      </c>
      <c r="B13" s="118" t="s">
        <v>687</v>
      </c>
      <c r="C13" s="255">
        <v>55973</v>
      </c>
      <c r="D13" s="255">
        <v>3869</v>
      </c>
      <c r="E13" s="255">
        <v>0</v>
      </c>
      <c r="F13" s="380">
        <v>0</v>
      </c>
      <c r="G13" s="380">
        <f t="shared" si="0"/>
        <v>59842</v>
      </c>
      <c r="H13" s="588">
        <v>47986</v>
      </c>
      <c r="I13" s="588">
        <v>3273</v>
      </c>
      <c r="J13" s="588">
        <v>0</v>
      </c>
      <c r="K13" s="588">
        <v>0</v>
      </c>
      <c r="L13" s="255">
        <f t="shared" si="1"/>
        <v>51259</v>
      </c>
      <c r="M13" s="588">
        <v>10556826</v>
      </c>
      <c r="N13" s="320">
        <v>720062</v>
      </c>
      <c r="O13" s="320">
        <v>0</v>
      </c>
      <c r="P13" s="588">
        <v>0</v>
      </c>
      <c r="Q13" s="255">
        <f t="shared" si="2"/>
        <v>11276888</v>
      </c>
    </row>
    <row r="14" spans="1:18" s="12" customFormat="1">
      <c r="A14" s="218">
        <v>4</v>
      </c>
      <c r="B14" s="118" t="s">
        <v>688</v>
      </c>
      <c r="C14" s="255">
        <v>62118</v>
      </c>
      <c r="D14" s="255">
        <v>7396</v>
      </c>
      <c r="E14" s="255">
        <v>0</v>
      </c>
      <c r="F14" s="380">
        <v>0</v>
      </c>
      <c r="G14" s="380">
        <f t="shared" si="0"/>
        <v>69514</v>
      </c>
      <c r="H14" s="588">
        <v>48432</v>
      </c>
      <c r="I14" s="588">
        <v>5828</v>
      </c>
      <c r="J14" s="588">
        <v>0</v>
      </c>
      <c r="K14" s="588">
        <v>794</v>
      </c>
      <c r="L14" s="255">
        <f t="shared" si="1"/>
        <v>55054</v>
      </c>
      <c r="M14" s="588">
        <v>10606392</v>
      </c>
      <c r="N14" s="320">
        <v>1276442</v>
      </c>
      <c r="O14" s="320">
        <v>0</v>
      </c>
      <c r="P14" s="588">
        <v>173966</v>
      </c>
      <c r="Q14" s="255">
        <f t="shared" si="2"/>
        <v>12056800</v>
      </c>
    </row>
    <row r="15" spans="1:18" s="12" customFormat="1">
      <c r="A15" s="218">
        <v>5</v>
      </c>
      <c r="B15" s="118" t="s">
        <v>689</v>
      </c>
      <c r="C15" s="255">
        <v>84836</v>
      </c>
      <c r="D15" s="255">
        <v>2141</v>
      </c>
      <c r="E15" s="255">
        <v>0</v>
      </c>
      <c r="F15" s="380">
        <v>0</v>
      </c>
      <c r="G15" s="380">
        <f t="shared" si="0"/>
        <v>86977</v>
      </c>
      <c r="H15" s="588">
        <v>62661</v>
      </c>
      <c r="I15" s="588">
        <v>2471</v>
      </c>
      <c r="J15" s="588">
        <v>0</v>
      </c>
      <c r="K15" s="588">
        <v>0</v>
      </c>
      <c r="L15" s="255">
        <f t="shared" si="1"/>
        <v>65132</v>
      </c>
      <c r="M15" s="588">
        <v>12878112</v>
      </c>
      <c r="N15" s="320">
        <v>408915</v>
      </c>
      <c r="O15" s="320">
        <v>0</v>
      </c>
      <c r="P15" s="588">
        <v>0</v>
      </c>
      <c r="Q15" s="255">
        <f t="shared" si="2"/>
        <v>13287027</v>
      </c>
    </row>
    <row r="16" spans="1:18" s="12" customFormat="1">
      <c r="A16" s="218">
        <v>6</v>
      </c>
      <c r="B16" s="118" t="s">
        <v>690</v>
      </c>
      <c r="C16" s="255">
        <v>24524</v>
      </c>
      <c r="D16" s="255">
        <v>0</v>
      </c>
      <c r="E16" s="255">
        <v>0</v>
      </c>
      <c r="F16" s="380">
        <v>0</v>
      </c>
      <c r="G16" s="380">
        <f t="shared" si="0"/>
        <v>24524</v>
      </c>
      <c r="H16" s="588">
        <v>18868</v>
      </c>
      <c r="I16" s="588">
        <v>0</v>
      </c>
      <c r="J16" s="588">
        <v>0</v>
      </c>
      <c r="K16" s="588">
        <v>0</v>
      </c>
      <c r="L16" s="255">
        <f t="shared" si="1"/>
        <v>18868</v>
      </c>
      <c r="M16" s="588">
        <v>3962379</v>
      </c>
      <c r="N16" s="320">
        <v>0</v>
      </c>
      <c r="O16" s="320">
        <v>0</v>
      </c>
      <c r="P16" s="588">
        <v>0</v>
      </c>
      <c r="Q16" s="255">
        <f t="shared" si="2"/>
        <v>3962379</v>
      </c>
    </row>
    <row r="17" spans="1:17" s="735" customFormat="1">
      <c r="A17" s="372">
        <v>7</v>
      </c>
      <c r="B17" s="775" t="s">
        <v>691</v>
      </c>
      <c r="C17" s="374">
        <v>71338</v>
      </c>
      <c r="D17" s="374">
        <v>7181</v>
      </c>
      <c r="E17" s="374">
        <v>0</v>
      </c>
      <c r="F17" s="495">
        <v>0</v>
      </c>
      <c r="G17" s="495">
        <f t="shared" si="0"/>
        <v>78519</v>
      </c>
      <c r="H17" s="589">
        <v>58239</v>
      </c>
      <c r="I17" s="589">
        <v>7181</v>
      </c>
      <c r="J17" s="589">
        <v>0</v>
      </c>
      <c r="K17" s="589">
        <v>0</v>
      </c>
      <c r="L17" s="374">
        <f t="shared" si="1"/>
        <v>65420</v>
      </c>
      <c r="M17" s="589">
        <v>12637863</v>
      </c>
      <c r="N17" s="590">
        <v>1558327</v>
      </c>
      <c r="O17" s="590">
        <v>0</v>
      </c>
      <c r="P17" s="589">
        <v>0</v>
      </c>
      <c r="Q17" s="374">
        <f t="shared" si="2"/>
        <v>14196190</v>
      </c>
    </row>
    <row r="18" spans="1:17" s="12" customFormat="1">
      <c r="A18" s="218">
        <v>8</v>
      </c>
      <c r="B18" s="118" t="s">
        <v>692</v>
      </c>
      <c r="C18" s="255">
        <v>13200</v>
      </c>
      <c r="D18" s="255">
        <v>1335</v>
      </c>
      <c r="E18" s="255">
        <v>0</v>
      </c>
      <c r="F18" s="380">
        <v>0</v>
      </c>
      <c r="G18" s="380">
        <f t="shared" si="0"/>
        <v>14535</v>
      </c>
      <c r="H18" s="588">
        <v>13591</v>
      </c>
      <c r="I18" s="588">
        <v>0</v>
      </c>
      <c r="J18" s="588">
        <v>0</v>
      </c>
      <c r="K18" s="588">
        <v>0</v>
      </c>
      <c r="L18" s="255">
        <f t="shared" si="1"/>
        <v>13591</v>
      </c>
      <c r="M18" s="588">
        <v>2922138</v>
      </c>
      <c r="N18" s="320">
        <v>0</v>
      </c>
      <c r="O18" s="320">
        <v>0</v>
      </c>
      <c r="P18" s="588">
        <v>0</v>
      </c>
      <c r="Q18" s="255">
        <f t="shared" si="2"/>
        <v>2922138</v>
      </c>
    </row>
    <row r="19" spans="1:17" s="12" customFormat="1">
      <c r="A19" s="218">
        <v>9</v>
      </c>
      <c r="B19" s="118" t="s">
        <v>693</v>
      </c>
      <c r="C19" s="255">
        <v>44302</v>
      </c>
      <c r="D19" s="255">
        <v>4732</v>
      </c>
      <c r="E19" s="255">
        <v>0</v>
      </c>
      <c r="F19" s="380">
        <v>0</v>
      </c>
      <c r="G19" s="380">
        <f t="shared" si="0"/>
        <v>49034</v>
      </c>
      <c r="H19" s="588">
        <v>32833</v>
      </c>
      <c r="I19" s="588">
        <v>6556</v>
      </c>
      <c r="J19" s="588">
        <v>0</v>
      </c>
      <c r="K19" s="588">
        <v>0</v>
      </c>
      <c r="L19" s="255">
        <f t="shared" si="1"/>
        <v>39389</v>
      </c>
      <c r="M19" s="588">
        <v>7223260</v>
      </c>
      <c r="N19" s="320">
        <v>1442411</v>
      </c>
      <c r="O19" s="320">
        <v>0</v>
      </c>
      <c r="P19" s="588">
        <v>0</v>
      </c>
      <c r="Q19" s="255">
        <f t="shared" si="2"/>
        <v>8665671</v>
      </c>
    </row>
    <row r="20" spans="1:17" s="12" customFormat="1">
      <c r="A20" s="218">
        <v>10</v>
      </c>
      <c r="B20" s="118" t="s">
        <v>694</v>
      </c>
      <c r="C20" s="255">
        <v>27702</v>
      </c>
      <c r="D20" s="255">
        <v>1053</v>
      </c>
      <c r="E20" s="255">
        <v>0</v>
      </c>
      <c r="F20" s="380">
        <v>0</v>
      </c>
      <c r="G20" s="380">
        <f t="shared" si="0"/>
        <v>28755</v>
      </c>
      <c r="H20" s="589">
        <v>26380</v>
      </c>
      <c r="I20" s="589">
        <v>1053</v>
      </c>
      <c r="J20" s="589">
        <v>0</v>
      </c>
      <c r="K20" s="589">
        <v>0</v>
      </c>
      <c r="L20" s="374">
        <f t="shared" si="1"/>
        <v>27433</v>
      </c>
      <c r="M20" s="588">
        <v>5859994</v>
      </c>
      <c r="N20" s="320">
        <v>175348</v>
      </c>
      <c r="O20" s="320">
        <v>0</v>
      </c>
      <c r="P20" s="588">
        <v>0</v>
      </c>
      <c r="Q20" s="255">
        <f t="shared" si="2"/>
        <v>6035342</v>
      </c>
    </row>
    <row r="21" spans="1:17" s="735" customFormat="1">
      <c r="A21" s="372">
        <v>11</v>
      </c>
      <c r="B21" s="775" t="s">
        <v>695</v>
      </c>
      <c r="C21" s="374">
        <v>133927</v>
      </c>
      <c r="D21" s="374">
        <v>9293</v>
      </c>
      <c r="E21" s="374">
        <v>0</v>
      </c>
      <c r="F21" s="495">
        <v>0</v>
      </c>
      <c r="G21" s="495">
        <f t="shared" si="0"/>
        <v>143220</v>
      </c>
      <c r="H21" s="589">
        <v>121150</v>
      </c>
      <c r="I21" s="589">
        <v>6438</v>
      </c>
      <c r="J21" s="589">
        <v>0</v>
      </c>
      <c r="K21" s="589">
        <v>0</v>
      </c>
      <c r="L21" s="374">
        <f t="shared" si="1"/>
        <v>127588</v>
      </c>
      <c r="M21" s="589">
        <v>26531821</v>
      </c>
      <c r="N21" s="590">
        <v>1410016</v>
      </c>
      <c r="O21" s="590">
        <v>0</v>
      </c>
      <c r="P21" s="589">
        <v>0</v>
      </c>
      <c r="Q21" s="374">
        <f t="shared" si="2"/>
        <v>27941837</v>
      </c>
    </row>
    <row r="22" spans="1:17" s="12" customFormat="1">
      <c r="A22" s="218">
        <v>12</v>
      </c>
      <c r="B22" s="118" t="s">
        <v>696</v>
      </c>
      <c r="C22" s="255">
        <v>26682</v>
      </c>
      <c r="D22" s="255">
        <v>4984</v>
      </c>
      <c r="E22" s="255">
        <v>0</v>
      </c>
      <c r="F22" s="380">
        <v>0</v>
      </c>
      <c r="G22" s="380">
        <f t="shared" ref="G22:G40" si="3">C22+D22+E22+F22</f>
        <v>31666</v>
      </c>
      <c r="H22" s="588">
        <v>27712</v>
      </c>
      <c r="I22" s="588">
        <v>5190</v>
      </c>
      <c r="J22" s="588">
        <v>0</v>
      </c>
      <c r="K22" s="588">
        <v>0</v>
      </c>
      <c r="L22" s="255">
        <f t="shared" si="1"/>
        <v>32902</v>
      </c>
      <c r="M22" s="589">
        <v>6013542</v>
      </c>
      <c r="N22" s="590">
        <v>1126230</v>
      </c>
      <c r="O22" s="320">
        <v>0</v>
      </c>
      <c r="P22" s="588">
        <v>0</v>
      </c>
      <c r="Q22" s="255">
        <f t="shared" si="2"/>
        <v>7139772</v>
      </c>
    </row>
    <row r="23" spans="1:17" s="735" customFormat="1">
      <c r="A23" s="372">
        <v>13</v>
      </c>
      <c r="B23" s="775" t="s">
        <v>697</v>
      </c>
      <c r="C23" s="374">
        <v>66686</v>
      </c>
      <c r="D23" s="374">
        <v>9940</v>
      </c>
      <c r="E23" s="374">
        <v>0</v>
      </c>
      <c r="F23" s="495">
        <v>0</v>
      </c>
      <c r="G23" s="495">
        <f t="shared" si="3"/>
        <v>76626</v>
      </c>
      <c r="H23" s="589">
        <v>54587</v>
      </c>
      <c r="I23" s="589">
        <v>22135</v>
      </c>
      <c r="J23" s="589">
        <v>0</v>
      </c>
      <c r="K23" s="589">
        <v>115</v>
      </c>
      <c r="L23" s="374">
        <f t="shared" si="1"/>
        <v>76837</v>
      </c>
      <c r="M23" s="589">
        <v>11742039</v>
      </c>
      <c r="N23" s="590">
        <v>5135333</v>
      </c>
      <c r="O23" s="590">
        <v>0</v>
      </c>
      <c r="P23" s="589">
        <v>26680</v>
      </c>
      <c r="Q23" s="374">
        <f t="shared" si="2"/>
        <v>16904052</v>
      </c>
    </row>
    <row r="24" spans="1:17" s="12" customFormat="1">
      <c r="A24" s="218">
        <v>14</v>
      </c>
      <c r="B24" s="118" t="s">
        <v>698</v>
      </c>
      <c r="C24" s="255">
        <v>17908</v>
      </c>
      <c r="D24" s="255">
        <v>1830</v>
      </c>
      <c r="E24" s="255">
        <v>0</v>
      </c>
      <c r="F24" s="380">
        <v>0</v>
      </c>
      <c r="G24" s="380">
        <f t="shared" si="3"/>
        <v>19738</v>
      </c>
      <c r="H24" s="588">
        <v>14443</v>
      </c>
      <c r="I24" s="588">
        <v>1482</v>
      </c>
      <c r="J24" s="588">
        <v>0</v>
      </c>
      <c r="K24" s="588">
        <v>0</v>
      </c>
      <c r="L24" s="255">
        <f t="shared" si="1"/>
        <v>15925</v>
      </c>
      <c r="M24" s="589">
        <v>2980461</v>
      </c>
      <c r="N24" s="590">
        <v>300182</v>
      </c>
      <c r="O24" s="320">
        <v>0</v>
      </c>
      <c r="P24" s="588">
        <v>0</v>
      </c>
      <c r="Q24" s="255">
        <f t="shared" si="2"/>
        <v>3280643</v>
      </c>
    </row>
    <row r="25" spans="1:17" s="12" customFormat="1">
      <c r="A25" s="218">
        <v>15</v>
      </c>
      <c r="B25" s="118" t="s">
        <v>699</v>
      </c>
      <c r="C25" s="374">
        <v>83006</v>
      </c>
      <c r="D25" s="374">
        <v>515</v>
      </c>
      <c r="E25" s="374">
        <v>0</v>
      </c>
      <c r="F25" s="495">
        <v>0</v>
      </c>
      <c r="G25" s="380">
        <f t="shared" si="3"/>
        <v>83521</v>
      </c>
      <c r="H25" s="589">
        <v>71785</v>
      </c>
      <c r="I25" s="589">
        <v>672</v>
      </c>
      <c r="J25" s="589">
        <v>0</v>
      </c>
      <c r="K25" s="589">
        <v>0</v>
      </c>
      <c r="L25" s="374">
        <f t="shared" si="1"/>
        <v>72457</v>
      </c>
      <c r="M25" s="589">
        <v>15577392.999999998</v>
      </c>
      <c r="N25" s="590">
        <v>145824</v>
      </c>
      <c r="O25" s="320">
        <v>0</v>
      </c>
      <c r="P25" s="588">
        <v>0</v>
      </c>
      <c r="Q25" s="255">
        <f t="shared" si="2"/>
        <v>15723216.999999998</v>
      </c>
    </row>
    <row r="26" spans="1:17">
      <c r="A26" s="218">
        <v>16</v>
      </c>
      <c r="B26" s="226" t="s">
        <v>700</v>
      </c>
      <c r="C26" s="256">
        <v>41996</v>
      </c>
      <c r="D26" s="256">
        <v>1502</v>
      </c>
      <c r="E26" s="256">
        <v>0</v>
      </c>
      <c r="F26" s="375">
        <v>0</v>
      </c>
      <c r="G26" s="380">
        <f t="shared" si="3"/>
        <v>43498</v>
      </c>
      <c r="H26" s="590">
        <v>35142</v>
      </c>
      <c r="I26" s="590">
        <v>1319</v>
      </c>
      <c r="J26" s="590">
        <v>0</v>
      </c>
      <c r="K26" s="590">
        <v>0</v>
      </c>
      <c r="L26" s="255">
        <f t="shared" si="1"/>
        <v>36461</v>
      </c>
      <c r="M26" s="590">
        <v>7590674</v>
      </c>
      <c r="N26" s="590">
        <v>284834</v>
      </c>
      <c r="O26" s="320">
        <v>0</v>
      </c>
      <c r="P26" s="320">
        <v>0</v>
      </c>
      <c r="Q26" s="255">
        <f t="shared" si="2"/>
        <v>7875508</v>
      </c>
    </row>
    <row r="27" spans="1:17">
      <c r="A27" s="218">
        <v>17</v>
      </c>
      <c r="B27" s="226" t="s">
        <v>701</v>
      </c>
      <c r="C27" s="256">
        <v>51323</v>
      </c>
      <c r="D27" s="256">
        <v>7373</v>
      </c>
      <c r="E27" s="256">
        <v>0</v>
      </c>
      <c r="F27" s="375">
        <v>0</v>
      </c>
      <c r="G27" s="380">
        <f t="shared" si="3"/>
        <v>58696</v>
      </c>
      <c r="H27" s="590">
        <v>46394</v>
      </c>
      <c r="I27" s="590">
        <v>6743</v>
      </c>
      <c r="J27" s="590">
        <v>0</v>
      </c>
      <c r="K27" s="590">
        <v>0</v>
      </c>
      <c r="L27" s="255">
        <f t="shared" si="1"/>
        <v>53137</v>
      </c>
      <c r="M27" s="590">
        <v>9881922</v>
      </c>
      <c r="N27" s="590">
        <v>1436264</v>
      </c>
      <c r="O27" s="320">
        <v>0</v>
      </c>
      <c r="P27" s="320">
        <v>0</v>
      </c>
      <c r="Q27" s="255">
        <f t="shared" si="2"/>
        <v>11318186</v>
      </c>
    </row>
    <row r="28" spans="1:17">
      <c r="A28" s="218">
        <v>18</v>
      </c>
      <c r="B28" s="226" t="s">
        <v>702</v>
      </c>
      <c r="C28" s="256">
        <v>75289</v>
      </c>
      <c r="D28" s="256">
        <v>7780</v>
      </c>
      <c r="E28" s="256">
        <v>0</v>
      </c>
      <c r="F28" s="375">
        <v>0</v>
      </c>
      <c r="G28" s="380">
        <f t="shared" si="3"/>
        <v>83069</v>
      </c>
      <c r="H28" s="320">
        <v>73783</v>
      </c>
      <c r="I28" s="320">
        <v>5094</v>
      </c>
      <c r="J28" s="320">
        <v>0</v>
      </c>
      <c r="K28" s="320">
        <v>65</v>
      </c>
      <c r="L28" s="255">
        <f t="shared" si="1"/>
        <v>78942</v>
      </c>
      <c r="M28" s="590">
        <v>16157144</v>
      </c>
      <c r="N28" s="590">
        <v>1115586</v>
      </c>
      <c r="O28" s="320">
        <v>0</v>
      </c>
      <c r="P28" s="320">
        <v>15459</v>
      </c>
      <c r="Q28" s="255">
        <f t="shared" si="2"/>
        <v>17288189</v>
      </c>
    </row>
    <row r="29" spans="1:17">
      <c r="A29" s="218">
        <v>19</v>
      </c>
      <c r="B29" s="226" t="s">
        <v>703</v>
      </c>
      <c r="C29" s="256">
        <v>60746</v>
      </c>
      <c r="D29" s="256">
        <v>4240</v>
      </c>
      <c r="E29" s="256">
        <v>0</v>
      </c>
      <c r="F29" s="375">
        <v>0</v>
      </c>
      <c r="G29" s="380">
        <f t="shared" si="3"/>
        <v>64986</v>
      </c>
      <c r="H29" s="320">
        <v>39745</v>
      </c>
      <c r="I29" s="320">
        <v>4141</v>
      </c>
      <c r="J29" s="320">
        <v>0</v>
      </c>
      <c r="K29" s="320">
        <v>0</v>
      </c>
      <c r="L29" s="255">
        <f t="shared" si="1"/>
        <v>43886</v>
      </c>
      <c r="M29" s="590">
        <v>8266984</v>
      </c>
      <c r="N29" s="590">
        <v>861328</v>
      </c>
      <c r="O29" s="320">
        <v>0</v>
      </c>
      <c r="P29" s="320">
        <v>0</v>
      </c>
      <c r="Q29" s="255">
        <f t="shared" si="2"/>
        <v>9128312</v>
      </c>
    </row>
    <row r="30" spans="1:17">
      <c r="A30" s="218">
        <v>20</v>
      </c>
      <c r="B30" s="226" t="s">
        <v>704</v>
      </c>
      <c r="C30" s="256">
        <v>63838</v>
      </c>
      <c r="D30" s="256">
        <v>2114</v>
      </c>
      <c r="E30" s="256">
        <v>0</v>
      </c>
      <c r="F30" s="375">
        <v>0</v>
      </c>
      <c r="G30" s="380">
        <f t="shared" si="3"/>
        <v>65952</v>
      </c>
      <c r="H30" s="320">
        <v>48345</v>
      </c>
      <c r="I30" s="320">
        <v>2605</v>
      </c>
      <c r="J30" s="320">
        <v>0</v>
      </c>
      <c r="K30" s="320">
        <v>0</v>
      </c>
      <c r="L30" s="255">
        <f t="shared" si="1"/>
        <v>50950</v>
      </c>
      <c r="M30" s="590">
        <v>10381134</v>
      </c>
      <c r="N30" s="590">
        <v>573100</v>
      </c>
      <c r="O30" s="320">
        <v>0</v>
      </c>
      <c r="P30" s="320">
        <v>0</v>
      </c>
      <c r="Q30" s="255">
        <f t="shared" si="2"/>
        <v>10954234</v>
      </c>
    </row>
    <row r="31" spans="1:17">
      <c r="A31" s="218">
        <v>21</v>
      </c>
      <c r="B31" s="226" t="s">
        <v>705</v>
      </c>
      <c r="C31" s="256">
        <v>32084</v>
      </c>
      <c r="D31" s="256">
        <v>1263</v>
      </c>
      <c r="E31" s="256">
        <v>0</v>
      </c>
      <c r="F31" s="375">
        <v>0</v>
      </c>
      <c r="G31" s="380">
        <f t="shared" si="3"/>
        <v>33347</v>
      </c>
      <c r="H31" s="320">
        <v>24322</v>
      </c>
      <c r="I31" s="320">
        <v>1187</v>
      </c>
      <c r="J31" s="320">
        <v>0</v>
      </c>
      <c r="K31" s="320">
        <v>0</v>
      </c>
      <c r="L31" s="255">
        <f t="shared" si="1"/>
        <v>25509</v>
      </c>
      <c r="M31" s="590">
        <v>5302196</v>
      </c>
      <c r="N31" s="590">
        <v>258766</v>
      </c>
      <c r="O31" s="320">
        <v>0</v>
      </c>
      <c r="P31" s="320">
        <v>0</v>
      </c>
      <c r="Q31" s="255">
        <f t="shared" si="2"/>
        <v>5560962</v>
      </c>
    </row>
    <row r="32" spans="1:17">
      <c r="A32" s="218">
        <v>22</v>
      </c>
      <c r="B32" s="226" t="s">
        <v>706</v>
      </c>
      <c r="C32" s="256">
        <v>132066</v>
      </c>
      <c r="D32" s="256">
        <v>8869</v>
      </c>
      <c r="E32" s="256">
        <v>0</v>
      </c>
      <c r="F32" s="375">
        <v>0</v>
      </c>
      <c r="G32" s="380">
        <f t="shared" si="3"/>
        <v>140935</v>
      </c>
      <c r="H32" s="320">
        <v>126153</v>
      </c>
      <c r="I32" s="320">
        <v>9619</v>
      </c>
      <c r="J32" s="320">
        <v>0</v>
      </c>
      <c r="K32" s="320">
        <v>0</v>
      </c>
      <c r="L32" s="255">
        <f t="shared" si="1"/>
        <v>135772</v>
      </c>
      <c r="M32" s="590">
        <v>27753723</v>
      </c>
      <c r="N32" s="590">
        <v>2116180</v>
      </c>
      <c r="O32" s="320">
        <v>0</v>
      </c>
      <c r="P32" s="320">
        <v>0</v>
      </c>
      <c r="Q32" s="255">
        <f t="shared" si="2"/>
        <v>29869903</v>
      </c>
    </row>
    <row r="33" spans="1:17">
      <c r="A33" s="218">
        <v>23</v>
      </c>
      <c r="B33" s="226" t="s">
        <v>707</v>
      </c>
      <c r="C33" s="256">
        <v>73965</v>
      </c>
      <c r="D33" s="256">
        <v>974</v>
      </c>
      <c r="E33" s="256">
        <v>0</v>
      </c>
      <c r="F33" s="375">
        <v>0</v>
      </c>
      <c r="G33" s="380">
        <f t="shared" si="3"/>
        <v>74939</v>
      </c>
      <c r="H33" s="590">
        <v>61164</v>
      </c>
      <c r="I33" s="590">
        <v>974</v>
      </c>
      <c r="J33" s="590">
        <v>0</v>
      </c>
      <c r="K33" s="590">
        <v>0</v>
      </c>
      <c r="L33" s="374">
        <f t="shared" si="1"/>
        <v>62138</v>
      </c>
      <c r="M33" s="590">
        <v>13221997</v>
      </c>
      <c r="N33" s="590">
        <v>199866</v>
      </c>
      <c r="O33" s="320">
        <v>0</v>
      </c>
      <c r="P33" s="320">
        <v>0</v>
      </c>
      <c r="Q33" s="255">
        <f t="shared" si="2"/>
        <v>13421863</v>
      </c>
    </row>
    <row r="34" spans="1:17">
      <c r="A34" s="218">
        <v>24</v>
      </c>
      <c r="B34" s="226" t="s">
        <v>708</v>
      </c>
      <c r="C34" s="256">
        <v>35564</v>
      </c>
      <c r="D34" s="256">
        <v>2441</v>
      </c>
      <c r="E34" s="256">
        <v>0</v>
      </c>
      <c r="F34" s="375">
        <v>0</v>
      </c>
      <c r="G34" s="380">
        <f t="shared" si="3"/>
        <v>38005</v>
      </c>
      <c r="H34" s="590">
        <v>29116</v>
      </c>
      <c r="I34" s="590">
        <v>2198</v>
      </c>
      <c r="J34" s="590">
        <v>0</v>
      </c>
      <c r="K34" s="590">
        <v>0</v>
      </c>
      <c r="L34" s="374">
        <f t="shared" si="1"/>
        <v>31314</v>
      </c>
      <c r="M34" s="590">
        <v>6318241</v>
      </c>
      <c r="N34" s="590">
        <v>476966</v>
      </c>
      <c r="O34" s="320">
        <v>0</v>
      </c>
      <c r="P34" s="320">
        <v>0</v>
      </c>
      <c r="Q34" s="255">
        <f t="shared" si="2"/>
        <v>6795207</v>
      </c>
    </row>
    <row r="35" spans="1:17">
      <c r="A35" s="218">
        <v>25</v>
      </c>
      <c r="B35" s="226" t="s">
        <v>709</v>
      </c>
      <c r="C35" s="385">
        <v>38809</v>
      </c>
      <c r="D35" s="385">
        <v>1146</v>
      </c>
      <c r="E35" s="385">
        <v>0</v>
      </c>
      <c r="F35" s="705">
        <v>0</v>
      </c>
      <c r="G35" s="380">
        <f t="shared" si="3"/>
        <v>39955</v>
      </c>
      <c r="H35" s="320">
        <v>33514</v>
      </c>
      <c r="I35" s="320">
        <v>1132</v>
      </c>
      <c r="J35" s="320">
        <v>0</v>
      </c>
      <c r="K35" s="320">
        <v>0</v>
      </c>
      <c r="L35" s="255">
        <f t="shared" si="1"/>
        <v>34646</v>
      </c>
      <c r="M35" s="590">
        <v>7138602</v>
      </c>
      <c r="N35" s="590">
        <v>241076</v>
      </c>
      <c r="O35" s="320">
        <v>0</v>
      </c>
      <c r="P35" s="320">
        <v>0</v>
      </c>
      <c r="Q35" s="255">
        <f t="shared" si="2"/>
        <v>7379678</v>
      </c>
    </row>
    <row r="36" spans="1:17" s="617" customFormat="1">
      <c r="A36" s="372">
        <v>26</v>
      </c>
      <c r="B36" s="398" t="s">
        <v>710</v>
      </c>
      <c r="C36" s="385">
        <v>51330</v>
      </c>
      <c r="D36" s="385">
        <v>8995</v>
      </c>
      <c r="E36" s="385">
        <v>0</v>
      </c>
      <c r="F36" s="705">
        <v>0</v>
      </c>
      <c r="G36" s="495">
        <f t="shared" si="3"/>
        <v>60325</v>
      </c>
      <c r="H36" s="590">
        <v>46151</v>
      </c>
      <c r="I36" s="590">
        <v>6417</v>
      </c>
      <c r="J36" s="590">
        <v>0</v>
      </c>
      <c r="K36" s="590">
        <v>0</v>
      </c>
      <c r="L36" s="374">
        <f t="shared" si="1"/>
        <v>52568</v>
      </c>
      <c r="M36" s="590">
        <v>10153283</v>
      </c>
      <c r="N36" s="590">
        <v>1411611</v>
      </c>
      <c r="O36" s="590">
        <v>0</v>
      </c>
      <c r="P36" s="590">
        <v>0</v>
      </c>
      <c r="Q36" s="374">
        <f t="shared" si="2"/>
        <v>11564894</v>
      </c>
    </row>
    <row r="37" spans="1:17">
      <c r="A37" s="218">
        <v>27</v>
      </c>
      <c r="B37" s="226" t="s">
        <v>711</v>
      </c>
      <c r="C37" s="256">
        <v>46174</v>
      </c>
      <c r="D37" s="256">
        <v>755</v>
      </c>
      <c r="E37" s="256">
        <v>0</v>
      </c>
      <c r="F37" s="375">
        <v>0</v>
      </c>
      <c r="G37" s="380">
        <f t="shared" si="3"/>
        <v>46929</v>
      </c>
      <c r="H37" s="320">
        <v>37587</v>
      </c>
      <c r="I37" s="320">
        <v>755</v>
      </c>
      <c r="J37" s="320">
        <v>0</v>
      </c>
      <c r="K37" s="320">
        <v>0</v>
      </c>
      <c r="L37" s="255">
        <f t="shared" si="1"/>
        <v>38342</v>
      </c>
      <c r="M37" s="590">
        <v>8194036</v>
      </c>
      <c r="N37" s="590">
        <v>164590</v>
      </c>
      <c r="O37" s="320">
        <v>0</v>
      </c>
      <c r="P37" s="320">
        <v>0</v>
      </c>
      <c r="Q37" s="255">
        <f t="shared" si="2"/>
        <v>8358626</v>
      </c>
    </row>
    <row r="38" spans="1:17">
      <c r="A38" s="218">
        <v>28</v>
      </c>
      <c r="B38" s="226" t="s">
        <v>712</v>
      </c>
      <c r="C38" s="256">
        <v>38613</v>
      </c>
      <c r="D38" s="256">
        <v>1967</v>
      </c>
      <c r="E38" s="256">
        <v>0</v>
      </c>
      <c r="F38" s="375">
        <v>0</v>
      </c>
      <c r="G38" s="380">
        <f t="shared" si="3"/>
        <v>40580</v>
      </c>
      <c r="H38" s="320">
        <v>36628</v>
      </c>
      <c r="I38" s="320">
        <v>0</v>
      </c>
      <c r="J38" s="320">
        <v>0</v>
      </c>
      <c r="K38" s="320">
        <v>0</v>
      </c>
      <c r="L38" s="255">
        <f t="shared" si="1"/>
        <v>36628</v>
      </c>
      <c r="M38" s="590">
        <v>7911543</v>
      </c>
      <c r="N38" s="590">
        <v>0</v>
      </c>
      <c r="O38" s="320">
        <v>0</v>
      </c>
      <c r="P38" s="320">
        <v>0</v>
      </c>
      <c r="Q38" s="255">
        <f t="shared" si="2"/>
        <v>7911543</v>
      </c>
    </row>
    <row r="39" spans="1:17">
      <c r="A39" s="218">
        <v>29</v>
      </c>
      <c r="B39" s="226" t="s">
        <v>713</v>
      </c>
      <c r="C39" s="256">
        <v>26519</v>
      </c>
      <c r="D39" s="256">
        <v>404</v>
      </c>
      <c r="E39" s="256">
        <v>0</v>
      </c>
      <c r="F39" s="375">
        <v>0</v>
      </c>
      <c r="G39" s="380">
        <f t="shared" si="3"/>
        <v>26923</v>
      </c>
      <c r="H39" s="320">
        <v>22508</v>
      </c>
      <c r="I39" s="320">
        <v>0</v>
      </c>
      <c r="J39" s="320">
        <v>0</v>
      </c>
      <c r="K39" s="320">
        <v>0</v>
      </c>
      <c r="L39" s="255">
        <f t="shared" si="1"/>
        <v>22508</v>
      </c>
      <c r="M39" s="590">
        <v>4726736</v>
      </c>
      <c r="N39" s="590">
        <v>0</v>
      </c>
      <c r="O39" s="320">
        <v>0</v>
      </c>
      <c r="P39" s="320">
        <v>0</v>
      </c>
      <c r="Q39" s="255">
        <f t="shared" si="2"/>
        <v>4726736</v>
      </c>
    </row>
    <row r="40" spans="1:17">
      <c r="A40" s="218">
        <v>30</v>
      </c>
      <c r="B40" s="226" t="s">
        <v>714</v>
      </c>
      <c r="C40" s="256">
        <v>75057</v>
      </c>
      <c r="D40" s="256">
        <v>8246</v>
      </c>
      <c r="E40" s="256">
        <v>0</v>
      </c>
      <c r="F40" s="375">
        <v>0</v>
      </c>
      <c r="G40" s="380">
        <f t="shared" si="3"/>
        <v>83303</v>
      </c>
      <c r="H40" s="320">
        <v>64090</v>
      </c>
      <c r="I40" s="320">
        <v>8294</v>
      </c>
      <c r="J40" s="320">
        <v>0</v>
      </c>
      <c r="K40" s="320">
        <v>0</v>
      </c>
      <c r="L40" s="255">
        <f t="shared" si="1"/>
        <v>72384</v>
      </c>
      <c r="M40" s="590">
        <v>13779366</v>
      </c>
      <c r="N40" s="590">
        <v>1783259</v>
      </c>
      <c r="O40" s="320">
        <v>0</v>
      </c>
      <c r="P40" s="320">
        <v>0</v>
      </c>
      <c r="Q40" s="255">
        <f t="shared" si="2"/>
        <v>15562625</v>
      </c>
    </row>
    <row r="41" spans="1:17">
      <c r="A41" s="384"/>
      <c r="B41" s="360" t="s">
        <v>715</v>
      </c>
      <c r="C41" s="356">
        <f>SUM(C11:C40)</f>
        <v>1692519</v>
      </c>
      <c r="D41" s="356">
        <f>SUM(D11:D40)</f>
        <v>134980</v>
      </c>
      <c r="E41" s="356">
        <f>SUM(E11:E40)</f>
        <v>0</v>
      </c>
      <c r="F41" s="367">
        <f>SUM(F11:F40)</f>
        <v>0</v>
      </c>
      <c r="G41" s="367">
        <f>SUM(G11:G40)</f>
        <v>1827499</v>
      </c>
      <c r="H41" s="356">
        <f t="shared" ref="H41:Q41" si="4">SUM(H11:H40)</f>
        <v>1443586</v>
      </c>
      <c r="I41" s="356">
        <f t="shared" si="4"/>
        <v>131459</v>
      </c>
      <c r="J41" s="356">
        <f t="shared" si="4"/>
        <v>0</v>
      </c>
      <c r="K41" s="356">
        <f t="shared" si="4"/>
        <v>974</v>
      </c>
      <c r="L41" s="356">
        <f t="shared" si="4"/>
        <v>1576019</v>
      </c>
      <c r="M41" s="356">
        <f t="shared" si="4"/>
        <v>312730741</v>
      </c>
      <c r="N41" s="356">
        <f t="shared" si="4"/>
        <v>28736912</v>
      </c>
      <c r="O41" s="356">
        <f t="shared" si="4"/>
        <v>0</v>
      </c>
      <c r="P41" s="356">
        <f t="shared" si="4"/>
        <v>216105</v>
      </c>
      <c r="Q41" s="356">
        <f t="shared" si="4"/>
        <v>341683758</v>
      </c>
    </row>
    <row r="42" spans="1:17">
      <c r="A42" s="5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</row>
    <row r="43" spans="1:17">
      <c r="A43" s="8" t="s">
        <v>7</v>
      </c>
      <c r="B43"/>
      <c r="C43"/>
      <c r="D43"/>
    </row>
    <row r="44" spans="1:17">
      <c r="A44" t="s">
        <v>8</v>
      </c>
      <c r="B44"/>
      <c r="C44"/>
      <c r="D44"/>
    </row>
    <row r="45" spans="1:17">
      <c r="A45" t="s">
        <v>9</v>
      </c>
      <c r="B45"/>
      <c r="C45"/>
      <c r="D45"/>
      <c r="I45" s="9"/>
      <c r="J45" s="9"/>
      <c r="K45" s="9"/>
      <c r="L45" s="9"/>
      <c r="Q45" s="673"/>
    </row>
    <row r="46" spans="1:17" customFormat="1">
      <c r="A46" s="13" t="s">
        <v>457</v>
      </c>
      <c r="J46" s="9"/>
      <c r="K46" s="9"/>
      <c r="L46" s="9"/>
    </row>
    <row r="47" spans="1:17" customFormat="1">
      <c r="C47" s="13" t="s">
        <v>459</v>
      </c>
      <c r="E47" s="10"/>
      <c r="F47" s="10"/>
      <c r="G47" s="10"/>
      <c r="H47" s="10"/>
      <c r="I47" s="10"/>
      <c r="J47" s="10"/>
      <c r="K47" s="10"/>
      <c r="L47" s="10"/>
      <c r="M47" s="10"/>
    </row>
    <row r="49" spans="1:18">
      <c r="A49" s="12" t="s">
        <v>11</v>
      </c>
      <c r="B49" s="12"/>
      <c r="C49" s="12"/>
      <c r="D49" s="12"/>
      <c r="E49" s="12"/>
      <c r="F49" s="12"/>
      <c r="G49" s="12"/>
      <c r="I49" s="12"/>
      <c r="O49" s="906" t="s">
        <v>12</v>
      </c>
      <c r="P49" s="906"/>
      <c r="Q49" s="907"/>
    </row>
    <row r="50" spans="1:18" ht="12.75" customHeight="1">
      <c r="A50" s="906" t="s">
        <v>13</v>
      </c>
      <c r="B50" s="906"/>
      <c r="C50" s="906"/>
      <c r="D50" s="906"/>
      <c r="E50" s="906"/>
      <c r="F50" s="906"/>
      <c r="G50" s="906"/>
      <c r="H50" s="906"/>
      <c r="I50" s="906"/>
      <c r="J50" s="906"/>
      <c r="K50" s="906"/>
      <c r="L50" s="906"/>
      <c r="M50" s="906"/>
      <c r="N50" s="906"/>
      <c r="O50" s="906"/>
      <c r="P50" s="906"/>
      <c r="Q50" s="906"/>
    </row>
    <row r="51" spans="1:18">
      <c r="A51" s="906" t="s">
        <v>91</v>
      </c>
      <c r="B51" s="906"/>
      <c r="C51" s="906"/>
      <c r="D51" s="906"/>
      <c r="E51" s="906"/>
      <c r="F51" s="906"/>
      <c r="G51" s="906"/>
      <c r="H51" s="906"/>
      <c r="I51" s="906"/>
      <c r="J51" s="906"/>
      <c r="K51" s="906"/>
      <c r="L51" s="906"/>
      <c r="M51" s="906"/>
      <c r="N51" s="906"/>
      <c r="O51" s="906"/>
      <c r="P51" s="906"/>
      <c r="Q51" s="906"/>
      <c r="R51" s="906"/>
    </row>
    <row r="52" spans="1:18">
      <c r="A52" s="12"/>
      <c r="B52" s="12"/>
      <c r="C52" s="12"/>
      <c r="D52" s="12"/>
      <c r="E52" s="12"/>
      <c r="F52" s="12"/>
      <c r="N52" s="893" t="s">
        <v>83</v>
      </c>
      <c r="O52" s="893"/>
      <c r="P52" s="893"/>
      <c r="Q52" s="893"/>
    </row>
    <row r="53" spans="1:18">
      <c r="A53" s="1083"/>
      <c r="B53" s="1083"/>
      <c r="C53" s="1083"/>
      <c r="D53" s="1083"/>
      <c r="E53" s="1083"/>
      <c r="F53" s="1083"/>
      <c r="G53" s="1083"/>
      <c r="H53" s="1083"/>
      <c r="I53" s="1083"/>
      <c r="J53" s="1083"/>
      <c r="K53" s="1083"/>
      <c r="L53" s="1083"/>
    </row>
  </sheetData>
  <mergeCells count="15">
    <mergeCell ref="A53:L53"/>
    <mergeCell ref="O1:Q1"/>
    <mergeCell ref="A2:L2"/>
    <mergeCell ref="A3:L3"/>
    <mergeCell ref="M8:Q8"/>
    <mergeCell ref="A50:Q50"/>
    <mergeCell ref="A8:A9"/>
    <mergeCell ref="B8:B9"/>
    <mergeCell ref="N7:R7"/>
    <mergeCell ref="C8:G8"/>
    <mergeCell ref="N52:Q52"/>
    <mergeCell ref="H8:L8"/>
    <mergeCell ref="O49:Q49"/>
    <mergeCell ref="A51:R51"/>
    <mergeCell ref="A5:Q5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5"/>
  <sheetViews>
    <sheetView topLeftCell="A22" zoomScaleSheetLayoutView="90" workbookViewId="0">
      <selection activeCell="C37" sqref="C37:G37"/>
    </sheetView>
  </sheetViews>
  <sheetFormatPr defaultRowHeight="12.75"/>
  <cols>
    <col min="1" max="1" width="7.42578125" style="607" customWidth="1"/>
    <col min="2" max="2" width="21.7109375" style="607" customWidth="1"/>
    <col min="3" max="3" width="20.140625" style="607" customWidth="1"/>
    <col min="4" max="4" width="21" style="607" customWidth="1"/>
    <col min="5" max="5" width="22.85546875" style="607" customWidth="1"/>
    <col min="6" max="6" width="25.5703125" style="607" customWidth="1"/>
    <col min="7" max="7" width="24.42578125" style="607" customWidth="1"/>
    <col min="8" max="16384" width="9.140625" style="607"/>
  </cols>
  <sheetData>
    <row r="1" spans="1:7" customFormat="1">
      <c r="E1" s="28"/>
      <c r="F1" s="28"/>
      <c r="G1" s="608" t="s">
        <v>811</v>
      </c>
    </row>
    <row r="2" spans="1:7" customFormat="1" ht="15">
      <c r="A2" s="1082" t="s">
        <v>0</v>
      </c>
      <c r="B2" s="1082"/>
      <c r="C2" s="1082"/>
      <c r="D2" s="1082"/>
      <c r="E2" s="1082"/>
      <c r="F2" s="1082"/>
      <c r="G2" s="1082"/>
    </row>
    <row r="3" spans="1:7" customFormat="1" ht="20.25">
      <c r="A3" s="957" t="s">
        <v>882</v>
      </c>
      <c r="B3" s="957"/>
      <c r="C3" s="957"/>
      <c r="D3" s="957"/>
      <c r="E3" s="957"/>
      <c r="F3" s="957"/>
      <c r="G3" s="957"/>
    </row>
    <row r="4" spans="1:7" customFormat="1" ht="14.25" customHeight="1"/>
    <row r="5" spans="1:7" ht="13.5" customHeight="1">
      <c r="A5" s="1084" t="s">
        <v>812</v>
      </c>
      <c r="B5" s="1084"/>
      <c r="C5" s="1084"/>
      <c r="D5" s="1084"/>
      <c r="E5" s="1084"/>
      <c r="F5" s="1084"/>
      <c r="G5" s="1084"/>
    </row>
    <row r="6" spans="1:7" ht="13.5" customHeight="1">
      <c r="A6" s="601"/>
      <c r="B6" s="601"/>
      <c r="C6" s="601"/>
      <c r="D6" s="601"/>
      <c r="E6" s="601"/>
      <c r="F6" s="601"/>
      <c r="G6" s="601"/>
    </row>
    <row r="7" spans="1:7" ht="0.75" customHeight="1"/>
    <row r="8" spans="1:7">
      <c r="A8" s="893" t="s">
        <v>734</v>
      </c>
      <c r="B8" s="893"/>
      <c r="C8" s="600"/>
      <c r="G8" s="88" t="s">
        <v>923</v>
      </c>
    </row>
    <row r="9" spans="1:7" s="617" customFormat="1">
      <c r="A9" s="618"/>
      <c r="B9" s="618"/>
      <c r="C9" s="619"/>
      <c r="D9" s="619"/>
      <c r="E9" s="619"/>
      <c r="F9" s="619"/>
      <c r="G9" s="619"/>
    </row>
    <row r="10" spans="1:7" ht="51.75" customHeight="1">
      <c r="A10" s="407" t="s">
        <v>2</v>
      </c>
      <c r="B10" s="407" t="s">
        <v>3</v>
      </c>
      <c r="C10" s="596" t="s">
        <v>813</v>
      </c>
      <c r="D10" s="596" t="s">
        <v>814</v>
      </c>
      <c r="E10" s="407" t="s">
        <v>815</v>
      </c>
      <c r="F10" s="596" t="s">
        <v>816</v>
      </c>
      <c r="G10" s="596" t="s">
        <v>817</v>
      </c>
    </row>
    <row r="11" spans="1:7">
      <c r="A11" s="596">
        <v>1</v>
      </c>
      <c r="B11" s="596">
        <v>2</v>
      </c>
      <c r="C11" s="596">
        <v>3</v>
      </c>
      <c r="D11" s="596">
        <v>4</v>
      </c>
      <c r="E11" s="596">
        <v>5</v>
      </c>
      <c r="F11" s="596">
        <v>6</v>
      </c>
      <c r="G11" s="596">
        <v>7</v>
      </c>
    </row>
    <row r="12" spans="1:7">
      <c r="A12" s="309">
        <v>1</v>
      </c>
      <c r="B12" s="118" t="s">
        <v>685</v>
      </c>
      <c r="C12" s="255">
        <v>123638</v>
      </c>
      <c r="D12" s="255">
        <v>108012</v>
      </c>
      <c r="E12" s="255">
        <v>0</v>
      </c>
      <c r="F12" s="255">
        <v>15626</v>
      </c>
      <c r="G12" s="369">
        <v>47</v>
      </c>
    </row>
    <row r="13" spans="1:7">
      <c r="A13" s="309">
        <v>2</v>
      </c>
      <c r="B13" s="118" t="s">
        <v>686</v>
      </c>
      <c r="C13" s="255">
        <v>272048</v>
      </c>
      <c r="D13" s="255">
        <v>232098</v>
      </c>
      <c r="E13" s="255">
        <v>0</v>
      </c>
      <c r="F13" s="255">
        <v>39950</v>
      </c>
      <c r="G13" s="369">
        <v>1490</v>
      </c>
    </row>
    <row r="14" spans="1:7">
      <c r="A14" s="309">
        <v>3</v>
      </c>
      <c r="B14" s="118" t="s">
        <v>687</v>
      </c>
      <c r="C14" s="255">
        <v>147717</v>
      </c>
      <c r="D14" s="255">
        <v>129285</v>
      </c>
      <c r="E14" s="255">
        <v>0</v>
      </c>
      <c r="F14" s="255">
        <v>18432</v>
      </c>
      <c r="G14" s="369">
        <v>246</v>
      </c>
    </row>
    <row r="15" spans="1:7">
      <c r="A15" s="309">
        <v>4</v>
      </c>
      <c r="B15" s="118" t="s">
        <v>688</v>
      </c>
      <c r="C15" s="255">
        <v>171544</v>
      </c>
      <c r="D15" s="255">
        <v>169484</v>
      </c>
      <c r="E15" s="255">
        <v>0</v>
      </c>
      <c r="F15" s="255">
        <v>2060</v>
      </c>
      <c r="G15" s="369">
        <v>441</v>
      </c>
    </row>
    <row r="16" spans="1:7">
      <c r="A16" s="309">
        <v>5</v>
      </c>
      <c r="B16" s="118" t="s">
        <v>689</v>
      </c>
      <c r="C16" s="255">
        <v>210922</v>
      </c>
      <c r="D16" s="255">
        <v>176027</v>
      </c>
      <c r="E16" s="255">
        <v>0</v>
      </c>
      <c r="F16" s="255">
        <v>34895</v>
      </c>
      <c r="G16" s="369">
        <v>442</v>
      </c>
    </row>
    <row r="17" spans="1:7">
      <c r="A17" s="309">
        <v>6</v>
      </c>
      <c r="B17" s="118" t="s">
        <v>690</v>
      </c>
      <c r="C17" s="255">
        <v>58625</v>
      </c>
      <c r="D17" s="255">
        <v>52720</v>
      </c>
      <c r="E17" s="255">
        <v>0</v>
      </c>
      <c r="F17" s="255">
        <v>5905</v>
      </c>
      <c r="G17" s="369">
        <v>367</v>
      </c>
    </row>
    <row r="18" spans="1:7">
      <c r="A18" s="309">
        <v>7</v>
      </c>
      <c r="B18" s="118" t="s">
        <v>691</v>
      </c>
      <c r="C18" s="255">
        <v>183645</v>
      </c>
      <c r="D18" s="255">
        <v>168911</v>
      </c>
      <c r="E18" s="255">
        <v>0</v>
      </c>
      <c r="F18" s="255">
        <v>14734</v>
      </c>
      <c r="G18" s="369">
        <v>722</v>
      </c>
    </row>
    <row r="19" spans="1:7">
      <c r="A19" s="309">
        <v>8</v>
      </c>
      <c r="B19" s="118" t="s">
        <v>692</v>
      </c>
      <c r="C19" s="255">
        <v>35514</v>
      </c>
      <c r="D19" s="255">
        <v>32237</v>
      </c>
      <c r="E19" s="255">
        <v>0</v>
      </c>
      <c r="F19" s="255">
        <v>3277</v>
      </c>
      <c r="G19" s="369">
        <v>10</v>
      </c>
    </row>
    <row r="20" spans="1:7">
      <c r="A20" s="309">
        <v>9</v>
      </c>
      <c r="B20" s="118" t="s">
        <v>693</v>
      </c>
      <c r="C20" s="255">
        <v>122812</v>
      </c>
      <c r="D20" s="255">
        <v>109281</v>
      </c>
      <c r="E20" s="255">
        <v>0</v>
      </c>
      <c r="F20" s="255">
        <v>13531</v>
      </c>
      <c r="G20" s="369">
        <v>149</v>
      </c>
    </row>
    <row r="21" spans="1:7">
      <c r="A21" s="309">
        <v>10</v>
      </c>
      <c r="B21" s="118" t="s">
        <v>694</v>
      </c>
      <c r="C21" s="255">
        <v>81727</v>
      </c>
      <c r="D21" s="255">
        <v>76480</v>
      </c>
      <c r="E21" s="255">
        <v>0</v>
      </c>
      <c r="F21" s="255">
        <v>5247</v>
      </c>
      <c r="G21" s="369">
        <v>291</v>
      </c>
    </row>
    <row r="22" spans="1:7">
      <c r="A22" s="309">
        <v>11</v>
      </c>
      <c r="B22" s="118" t="s">
        <v>695</v>
      </c>
      <c r="C22" s="255">
        <v>346816</v>
      </c>
      <c r="D22" s="255">
        <v>312828</v>
      </c>
      <c r="E22" s="255">
        <v>0</v>
      </c>
      <c r="F22" s="255">
        <v>33988</v>
      </c>
      <c r="G22" s="369">
        <v>546</v>
      </c>
    </row>
    <row r="23" spans="1:7">
      <c r="A23" s="309">
        <v>12</v>
      </c>
      <c r="B23" s="118" t="s">
        <v>696</v>
      </c>
      <c r="C23" s="255">
        <v>77902</v>
      </c>
      <c r="D23" s="255">
        <v>77902</v>
      </c>
      <c r="E23" s="255">
        <v>0</v>
      </c>
      <c r="F23" s="255">
        <v>0</v>
      </c>
      <c r="G23" s="369">
        <v>78</v>
      </c>
    </row>
    <row r="24" spans="1:7">
      <c r="A24" s="309">
        <v>13</v>
      </c>
      <c r="B24" s="118" t="s">
        <v>697</v>
      </c>
      <c r="C24" s="255">
        <v>196142</v>
      </c>
      <c r="D24" s="255">
        <v>146460</v>
      </c>
      <c r="E24" s="255">
        <v>0</v>
      </c>
      <c r="F24" s="255">
        <v>49682</v>
      </c>
      <c r="G24" s="369">
        <v>464</v>
      </c>
    </row>
    <row r="25" spans="1:7">
      <c r="A25" s="309">
        <v>14</v>
      </c>
      <c r="B25" s="118" t="s">
        <v>698</v>
      </c>
      <c r="C25" s="255">
        <v>46529</v>
      </c>
      <c r="D25" s="255">
        <v>43998</v>
      </c>
      <c r="E25" s="255">
        <v>0</v>
      </c>
      <c r="F25" s="255">
        <v>2531</v>
      </c>
      <c r="G25" s="369">
        <v>269</v>
      </c>
    </row>
    <row r="26" spans="1:7">
      <c r="A26" s="309">
        <v>15</v>
      </c>
      <c r="B26" s="118" t="s">
        <v>699</v>
      </c>
      <c r="C26" s="255">
        <v>206660</v>
      </c>
      <c r="D26" s="255">
        <v>170016</v>
      </c>
      <c r="E26" s="255">
        <v>0</v>
      </c>
      <c r="F26" s="255">
        <v>36644</v>
      </c>
      <c r="G26" s="369">
        <v>963</v>
      </c>
    </row>
    <row r="27" spans="1:7">
      <c r="A27" s="309">
        <v>16</v>
      </c>
      <c r="B27" s="226" t="s">
        <v>700</v>
      </c>
      <c r="C27" s="256">
        <v>121276</v>
      </c>
      <c r="D27" s="868">
        <v>101620</v>
      </c>
      <c r="E27" s="255">
        <v>0</v>
      </c>
      <c r="F27" s="868">
        <v>19656</v>
      </c>
      <c r="G27" s="369">
        <v>4858</v>
      </c>
    </row>
    <row r="28" spans="1:7">
      <c r="A28" s="309">
        <v>17</v>
      </c>
      <c r="B28" s="226" t="s">
        <v>701</v>
      </c>
      <c r="C28" s="256">
        <v>147475</v>
      </c>
      <c r="D28" s="256">
        <v>112367</v>
      </c>
      <c r="E28" s="255">
        <v>0</v>
      </c>
      <c r="F28" s="255">
        <v>35108</v>
      </c>
      <c r="G28" s="369">
        <v>320</v>
      </c>
    </row>
    <row r="29" spans="1:7">
      <c r="A29" s="309">
        <v>18</v>
      </c>
      <c r="B29" s="226" t="s">
        <v>702</v>
      </c>
      <c r="C29" s="256">
        <v>229280</v>
      </c>
      <c r="D29" s="256">
        <v>189166</v>
      </c>
      <c r="E29" s="255">
        <v>0</v>
      </c>
      <c r="F29" s="255">
        <v>40114</v>
      </c>
      <c r="G29" s="369">
        <v>211</v>
      </c>
    </row>
    <row r="30" spans="1:7">
      <c r="A30" s="309">
        <v>19</v>
      </c>
      <c r="B30" s="226" t="s">
        <v>703</v>
      </c>
      <c r="C30" s="256">
        <v>147996</v>
      </c>
      <c r="D30" s="256">
        <v>132262</v>
      </c>
      <c r="E30" s="255">
        <v>0</v>
      </c>
      <c r="F30" s="255">
        <v>15734</v>
      </c>
      <c r="G30" s="369">
        <v>181</v>
      </c>
    </row>
    <row r="31" spans="1:7">
      <c r="A31" s="309">
        <v>20</v>
      </c>
      <c r="B31" s="226" t="s">
        <v>704</v>
      </c>
      <c r="C31" s="256">
        <v>207749</v>
      </c>
      <c r="D31" s="256">
        <v>178503</v>
      </c>
      <c r="E31" s="255">
        <v>0</v>
      </c>
      <c r="F31" s="255">
        <v>29246</v>
      </c>
      <c r="G31" s="369">
        <v>1797</v>
      </c>
    </row>
    <row r="32" spans="1:7">
      <c r="A32" s="309">
        <v>21</v>
      </c>
      <c r="B32" s="226" t="s">
        <v>705</v>
      </c>
      <c r="C32" s="256">
        <v>111018</v>
      </c>
      <c r="D32" s="256">
        <v>92070</v>
      </c>
      <c r="E32" s="255">
        <v>0</v>
      </c>
      <c r="F32" s="255">
        <v>18948</v>
      </c>
      <c r="G32" s="369">
        <v>496</v>
      </c>
    </row>
    <row r="33" spans="1:7">
      <c r="A33" s="309">
        <v>22</v>
      </c>
      <c r="B33" s="226" t="s">
        <v>706</v>
      </c>
      <c r="C33" s="256">
        <v>343050</v>
      </c>
      <c r="D33" s="256">
        <v>319612</v>
      </c>
      <c r="E33" s="255">
        <v>0</v>
      </c>
      <c r="F33" s="255">
        <v>23438</v>
      </c>
      <c r="G33" s="369">
        <v>1100</v>
      </c>
    </row>
    <row r="34" spans="1:7">
      <c r="A34" s="309">
        <v>23</v>
      </c>
      <c r="B34" s="226" t="s">
        <v>707</v>
      </c>
      <c r="C34" s="256">
        <v>210179</v>
      </c>
      <c r="D34" s="256">
        <v>167144</v>
      </c>
      <c r="E34" s="255">
        <v>0</v>
      </c>
      <c r="F34" s="255">
        <v>43035</v>
      </c>
      <c r="G34" s="369">
        <v>836</v>
      </c>
    </row>
    <row r="35" spans="1:7">
      <c r="A35" s="309">
        <v>24</v>
      </c>
      <c r="B35" s="226" t="s">
        <v>708</v>
      </c>
      <c r="C35" s="256">
        <v>91996</v>
      </c>
      <c r="D35" s="256">
        <v>84777</v>
      </c>
      <c r="E35" s="255">
        <v>0</v>
      </c>
      <c r="F35" s="255">
        <v>7219</v>
      </c>
      <c r="G35" s="369">
        <v>2674</v>
      </c>
    </row>
    <row r="36" spans="1:7">
      <c r="A36" s="309">
        <v>25</v>
      </c>
      <c r="B36" s="226" t="s">
        <v>709</v>
      </c>
      <c r="C36" s="256">
        <v>93222</v>
      </c>
      <c r="D36" s="256">
        <v>86807</v>
      </c>
      <c r="E36" s="255">
        <v>0</v>
      </c>
      <c r="F36" s="255">
        <v>6415</v>
      </c>
      <c r="G36" s="369">
        <v>757</v>
      </c>
    </row>
    <row r="37" spans="1:7">
      <c r="A37" s="309">
        <v>26</v>
      </c>
      <c r="B37" s="226" t="s">
        <v>710</v>
      </c>
      <c r="C37" s="256">
        <v>143373</v>
      </c>
      <c r="D37" s="256">
        <v>136376</v>
      </c>
      <c r="E37" s="255">
        <v>0</v>
      </c>
      <c r="F37" s="255">
        <v>6997</v>
      </c>
      <c r="G37" s="369">
        <v>2387</v>
      </c>
    </row>
    <row r="38" spans="1:7">
      <c r="A38" s="309">
        <v>27</v>
      </c>
      <c r="B38" s="226" t="s">
        <v>711</v>
      </c>
      <c r="C38" s="256">
        <v>142170</v>
      </c>
      <c r="D38" s="256">
        <v>106586</v>
      </c>
      <c r="E38" s="255">
        <v>0</v>
      </c>
      <c r="F38" s="255">
        <v>35584</v>
      </c>
      <c r="G38" s="369">
        <v>1519</v>
      </c>
    </row>
    <row r="39" spans="1:7">
      <c r="A39" s="309">
        <v>28</v>
      </c>
      <c r="B39" s="226" t="s">
        <v>712</v>
      </c>
      <c r="C39" s="256">
        <v>99028</v>
      </c>
      <c r="D39" s="256">
        <v>90248</v>
      </c>
      <c r="E39" s="255">
        <v>0</v>
      </c>
      <c r="F39" s="255">
        <v>8780</v>
      </c>
      <c r="G39" s="369">
        <v>148</v>
      </c>
    </row>
    <row r="40" spans="1:7">
      <c r="A40" s="309">
        <v>29</v>
      </c>
      <c r="B40" s="226" t="s">
        <v>713</v>
      </c>
      <c r="C40" s="256">
        <v>65457</v>
      </c>
      <c r="D40" s="256">
        <v>58163</v>
      </c>
      <c r="E40" s="255">
        <v>0</v>
      </c>
      <c r="F40" s="255">
        <v>7294</v>
      </c>
      <c r="G40" s="369">
        <v>39</v>
      </c>
    </row>
    <row r="41" spans="1:7">
      <c r="A41" s="309">
        <v>30</v>
      </c>
      <c r="B41" s="226" t="s">
        <v>714</v>
      </c>
      <c r="C41" s="256">
        <v>206083</v>
      </c>
      <c r="D41" s="256">
        <v>185930</v>
      </c>
      <c r="E41" s="255">
        <v>0</v>
      </c>
      <c r="F41" s="255">
        <v>20153</v>
      </c>
      <c r="G41" s="369">
        <v>880</v>
      </c>
    </row>
    <row r="42" spans="1:7">
      <c r="A42" s="373"/>
      <c r="B42" s="597" t="s">
        <v>715</v>
      </c>
      <c r="C42" s="356">
        <f>SUM(C12:C41)</f>
        <v>4641593</v>
      </c>
      <c r="D42" s="356">
        <f>SUM(D12:D41)</f>
        <v>4047370</v>
      </c>
      <c r="E42" s="768">
        <f>SUM(E12:E41)</f>
        <v>0</v>
      </c>
      <c r="F42" s="769">
        <f>SUM(F12:F41)</f>
        <v>594223</v>
      </c>
      <c r="G42" s="370">
        <f>SUM(G12:G41)</f>
        <v>24728</v>
      </c>
    </row>
    <row r="43" spans="1:7">
      <c r="A43" s="9"/>
      <c r="B43" s="24"/>
      <c r="C43" s="24"/>
      <c r="D43" s="18"/>
      <c r="E43" s="18"/>
      <c r="F43" s="18"/>
      <c r="G43" s="18"/>
    </row>
    <row r="44" spans="1:7">
      <c r="A44" s="1093" t="s">
        <v>879</v>
      </c>
      <c r="B44" s="1093"/>
      <c r="C44" s="1093"/>
      <c r="D44" s="1093"/>
      <c r="E44" s="1093"/>
      <c r="F44" s="1093"/>
      <c r="G44" s="1093"/>
    </row>
    <row r="45" spans="1:7">
      <c r="A45" s="9"/>
      <c r="B45" s="24"/>
      <c r="C45" s="24"/>
      <c r="D45" s="725"/>
      <c r="E45" s="18"/>
      <c r="F45" s="18"/>
      <c r="G45" s="18"/>
    </row>
    <row r="46" spans="1:7" ht="15.75" customHeight="1">
      <c r="A46" s="12" t="s">
        <v>11</v>
      </c>
      <c r="B46" s="12"/>
      <c r="C46" s="12"/>
      <c r="D46" s="12"/>
      <c r="E46" s="12"/>
      <c r="F46" s="12"/>
      <c r="G46" s="12"/>
    </row>
    <row r="47" spans="1:7" ht="12.75" customHeight="1">
      <c r="A47" s="906" t="s">
        <v>13</v>
      </c>
      <c r="B47" s="906"/>
      <c r="C47" s="906"/>
      <c r="D47" s="906"/>
      <c r="E47" s="906"/>
      <c r="F47" s="906"/>
      <c r="G47" s="906"/>
    </row>
    <row r="48" spans="1:7" ht="12.75" customHeight="1">
      <c r="A48" s="906" t="s">
        <v>19</v>
      </c>
      <c r="B48" s="906"/>
      <c r="C48" s="906"/>
      <c r="D48" s="906"/>
      <c r="E48" s="906"/>
      <c r="F48" s="906"/>
      <c r="G48" s="906"/>
    </row>
    <row r="49" spans="1:7">
      <c r="A49" s="12"/>
      <c r="B49" s="12"/>
      <c r="C49" s="12"/>
      <c r="E49" s="12"/>
    </row>
    <row r="53" spans="1:7">
      <c r="A53" s="1092"/>
      <c r="B53" s="1092"/>
      <c r="C53" s="1092"/>
      <c r="D53" s="1092"/>
      <c r="E53" s="1092"/>
      <c r="F53" s="1092"/>
      <c r="G53" s="1092"/>
    </row>
    <row r="55" spans="1:7">
      <c r="A55" s="1092"/>
      <c r="B55" s="1092"/>
      <c r="C55" s="1092"/>
      <c r="D55" s="1092"/>
      <c r="E55" s="1092"/>
      <c r="F55" s="1092"/>
      <c r="G55" s="1092"/>
    </row>
  </sheetData>
  <mergeCells count="9">
    <mergeCell ref="A48:G48"/>
    <mergeCell ref="A53:G53"/>
    <mergeCell ref="A55:G55"/>
    <mergeCell ref="A47:G47"/>
    <mergeCell ref="A2:G2"/>
    <mergeCell ref="A3:G3"/>
    <mergeCell ref="A5:G5"/>
    <mergeCell ref="A8:B8"/>
    <mergeCell ref="A44:G44"/>
  </mergeCells>
  <printOptions horizontalCentered="1"/>
  <pageMargins left="0.70866141732283472" right="0.70866141732283472" top="0.23622047244094491" bottom="0" header="0.31496062992125984" footer="0.31496062992125984"/>
  <pageSetup paperSize="9" scale="8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7"/>
  <sheetViews>
    <sheetView topLeftCell="A33" zoomScaleSheetLayoutView="90" workbookViewId="0">
      <selection activeCell="A44" sqref="A44:J47"/>
    </sheetView>
  </sheetViews>
  <sheetFormatPr defaultRowHeight="12.75"/>
  <cols>
    <col min="1" max="1" width="7.42578125" style="13" customWidth="1"/>
    <col min="2" max="2" width="17.140625" style="13" customWidth="1"/>
    <col min="3" max="3" width="11" style="13" customWidth="1"/>
    <col min="4" max="4" width="10" style="13" customWidth="1"/>
    <col min="5" max="5" width="13.140625" style="13" customWidth="1"/>
    <col min="6" max="6" width="14.28515625" style="13" customWidth="1"/>
    <col min="7" max="7" width="13.28515625" style="13" customWidth="1"/>
    <col min="8" max="8" width="14.7109375" style="13" customWidth="1"/>
    <col min="9" max="9" width="16.7109375" style="13" customWidth="1"/>
    <col min="10" max="10" width="19.28515625" style="13" customWidth="1"/>
    <col min="11" max="16384" width="9.140625" style="13"/>
  </cols>
  <sheetData>
    <row r="1" spans="1:10" customFormat="1">
      <c r="E1" s="959"/>
      <c r="F1" s="959"/>
      <c r="G1" s="959"/>
      <c r="H1" s="959"/>
      <c r="I1" s="959"/>
      <c r="J1" s="110" t="s">
        <v>62</v>
      </c>
    </row>
    <row r="2" spans="1:10" customFormat="1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</row>
    <row r="3" spans="1:10" customFormat="1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</row>
    <row r="4" spans="1:10" customFormat="1" ht="14.25" customHeight="1"/>
    <row r="5" spans="1:10" ht="31.5" customHeight="1">
      <c r="A5" s="1084" t="s">
        <v>924</v>
      </c>
      <c r="B5" s="1084"/>
      <c r="C5" s="1084"/>
      <c r="D5" s="1084"/>
      <c r="E5" s="1084"/>
      <c r="F5" s="1084"/>
      <c r="G5" s="1084"/>
      <c r="H5" s="1084"/>
      <c r="I5" s="1084"/>
      <c r="J5" s="1084"/>
    </row>
    <row r="6" spans="1:10" ht="13.5" customHeight="1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ht="0.75" customHeight="1"/>
    <row r="8" spans="1:10">
      <c r="A8" s="893" t="s">
        <v>734</v>
      </c>
      <c r="B8" s="893"/>
      <c r="C8" s="25"/>
      <c r="H8" s="1089" t="s">
        <v>923</v>
      </c>
      <c r="I8" s="1089"/>
      <c r="J8" s="1089"/>
    </row>
    <row r="9" spans="1:10">
      <c r="A9" s="936" t="s">
        <v>2</v>
      </c>
      <c r="B9" s="936" t="s">
        <v>3</v>
      </c>
      <c r="C9" s="902" t="s">
        <v>925</v>
      </c>
      <c r="D9" s="1010"/>
      <c r="E9" s="1010"/>
      <c r="F9" s="903"/>
      <c r="G9" s="902" t="s">
        <v>104</v>
      </c>
      <c r="H9" s="1010"/>
      <c r="I9" s="1010"/>
      <c r="J9" s="903"/>
    </row>
    <row r="10" spans="1:10" ht="51.75" customHeight="1">
      <c r="A10" s="936"/>
      <c r="B10" s="936"/>
      <c r="C10" s="338" t="s">
        <v>193</v>
      </c>
      <c r="D10" s="338" t="s">
        <v>16</v>
      </c>
      <c r="E10" s="387" t="s">
        <v>927</v>
      </c>
      <c r="F10" s="371" t="s">
        <v>210</v>
      </c>
      <c r="G10" s="338" t="s">
        <v>193</v>
      </c>
      <c r="H10" s="381" t="s">
        <v>17</v>
      </c>
      <c r="I10" s="388" t="s">
        <v>112</v>
      </c>
      <c r="J10" s="338" t="s">
        <v>211</v>
      </c>
    </row>
    <row r="11" spans="1:10">
      <c r="A11" s="338">
        <v>1</v>
      </c>
      <c r="B11" s="338">
        <v>2</v>
      </c>
      <c r="C11" s="338">
        <v>3</v>
      </c>
      <c r="D11" s="338">
        <v>4</v>
      </c>
      <c r="E11" s="338">
        <v>5</v>
      </c>
      <c r="F11" s="371">
        <v>6</v>
      </c>
      <c r="G11" s="338">
        <v>7</v>
      </c>
      <c r="H11" s="381">
        <v>8</v>
      </c>
      <c r="I11" s="338">
        <v>9</v>
      </c>
      <c r="J11" s="338">
        <v>10</v>
      </c>
    </row>
    <row r="12" spans="1:10" s="217" customFormat="1">
      <c r="A12" s="218">
        <v>1</v>
      </c>
      <c r="B12" s="118" t="s">
        <v>685</v>
      </c>
      <c r="C12" s="255">
        <v>902</v>
      </c>
      <c r="D12" s="255">
        <v>74983</v>
      </c>
      <c r="E12" s="251">
        <v>239</v>
      </c>
      <c r="F12" s="257">
        <f>D12*E12</f>
        <v>17920937</v>
      </c>
      <c r="G12" s="255">
        <v>899</v>
      </c>
      <c r="H12" s="485">
        <v>16300821</v>
      </c>
      <c r="I12" s="278">
        <v>220</v>
      </c>
      <c r="J12" s="485">
        <v>74095</v>
      </c>
    </row>
    <row r="13" spans="1:10" s="217" customFormat="1">
      <c r="A13" s="218">
        <v>2</v>
      </c>
      <c r="B13" s="118" t="s">
        <v>686</v>
      </c>
      <c r="C13" s="255">
        <v>1517</v>
      </c>
      <c r="D13" s="255">
        <v>169930</v>
      </c>
      <c r="E13" s="309">
        <v>239</v>
      </c>
      <c r="F13" s="257">
        <f t="shared" ref="F13:F41" si="0">D13*E13</f>
        <v>40613270</v>
      </c>
      <c r="G13" s="255">
        <v>1515</v>
      </c>
      <c r="H13" s="485">
        <v>30280402</v>
      </c>
      <c r="I13" s="278">
        <v>220</v>
      </c>
      <c r="J13" s="485">
        <v>137638</v>
      </c>
    </row>
    <row r="14" spans="1:10" s="217" customFormat="1">
      <c r="A14" s="218">
        <v>3</v>
      </c>
      <c r="B14" s="118" t="s">
        <v>687</v>
      </c>
      <c r="C14" s="255">
        <v>944</v>
      </c>
      <c r="D14" s="255">
        <v>78541</v>
      </c>
      <c r="E14" s="309">
        <v>239</v>
      </c>
      <c r="F14" s="257">
        <f t="shared" si="0"/>
        <v>18771299</v>
      </c>
      <c r="G14" s="255">
        <v>940</v>
      </c>
      <c r="H14" s="485">
        <v>16499871</v>
      </c>
      <c r="I14" s="278">
        <v>220</v>
      </c>
      <c r="J14" s="485">
        <v>74999</v>
      </c>
    </row>
    <row r="15" spans="1:10" s="217" customFormat="1">
      <c r="A15" s="218">
        <v>4</v>
      </c>
      <c r="B15" s="118" t="s">
        <v>688</v>
      </c>
      <c r="C15" s="255">
        <v>1087</v>
      </c>
      <c r="D15" s="255">
        <v>97812</v>
      </c>
      <c r="E15" s="309">
        <v>239</v>
      </c>
      <c r="F15" s="257">
        <f t="shared" si="0"/>
        <v>23377068</v>
      </c>
      <c r="G15" s="255">
        <v>1074</v>
      </c>
      <c r="H15" s="485">
        <v>19051332</v>
      </c>
      <c r="I15" s="521">
        <v>219</v>
      </c>
      <c r="J15" s="485">
        <v>86992</v>
      </c>
    </row>
    <row r="16" spans="1:10" s="217" customFormat="1">
      <c r="A16" s="218">
        <v>5</v>
      </c>
      <c r="B16" s="118" t="s">
        <v>689</v>
      </c>
      <c r="C16" s="255">
        <v>1290</v>
      </c>
      <c r="D16" s="255">
        <v>115489</v>
      </c>
      <c r="E16" s="309">
        <v>239</v>
      </c>
      <c r="F16" s="257">
        <f t="shared" si="0"/>
        <v>27601871</v>
      </c>
      <c r="G16" s="255">
        <v>1272</v>
      </c>
      <c r="H16" s="485">
        <v>21852313</v>
      </c>
      <c r="I16" s="278">
        <v>204</v>
      </c>
      <c r="J16" s="485">
        <v>107119</v>
      </c>
    </row>
    <row r="17" spans="1:10" s="217" customFormat="1">
      <c r="A17" s="218">
        <v>6</v>
      </c>
      <c r="B17" s="118" t="s">
        <v>690</v>
      </c>
      <c r="C17" s="255">
        <v>494</v>
      </c>
      <c r="D17" s="255">
        <v>33391</v>
      </c>
      <c r="E17" s="309">
        <v>239</v>
      </c>
      <c r="F17" s="257">
        <f t="shared" si="0"/>
        <v>7980449</v>
      </c>
      <c r="G17" s="255">
        <v>495</v>
      </c>
      <c r="H17" s="485">
        <v>6038084</v>
      </c>
      <c r="I17" s="278">
        <v>210</v>
      </c>
      <c r="J17" s="485">
        <v>28753</v>
      </c>
    </row>
    <row r="18" spans="1:10" s="217" customFormat="1">
      <c r="A18" s="218">
        <v>7</v>
      </c>
      <c r="B18" s="118" t="s">
        <v>691</v>
      </c>
      <c r="C18" s="255">
        <v>1364</v>
      </c>
      <c r="D18" s="255">
        <v>96223</v>
      </c>
      <c r="E18" s="309">
        <v>239</v>
      </c>
      <c r="F18" s="257">
        <f t="shared" si="0"/>
        <v>22997297</v>
      </c>
      <c r="G18" s="374">
        <v>1335</v>
      </c>
      <c r="H18" s="485">
        <v>19500649</v>
      </c>
      <c r="I18" s="278">
        <v>217</v>
      </c>
      <c r="J18" s="485">
        <v>89865</v>
      </c>
    </row>
    <row r="19" spans="1:10" s="217" customFormat="1">
      <c r="A19" s="218">
        <v>8</v>
      </c>
      <c r="B19" s="118" t="s">
        <v>692</v>
      </c>
      <c r="C19" s="255">
        <v>343</v>
      </c>
      <c r="D19" s="255">
        <v>19979</v>
      </c>
      <c r="E19" s="309">
        <v>239</v>
      </c>
      <c r="F19" s="257">
        <f t="shared" si="0"/>
        <v>4774981</v>
      </c>
      <c r="G19" s="255">
        <v>340</v>
      </c>
      <c r="H19" s="485">
        <v>4275163</v>
      </c>
      <c r="I19" s="278">
        <v>215</v>
      </c>
      <c r="J19" s="485">
        <v>19884</v>
      </c>
    </row>
    <row r="20" spans="1:10" s="217" customFormat="1">
      <c r="A20" s="218">
        <v>9</v>
      </c>
      <c r="B20" s="118" t="s">
        <v>693</v>
      </c>
      <c r="C20" s="255">
        <v>816</v>
      </c>
      <c r="D20" s="255">
        <v>68413</v>
      </c>
      <c r="E20" s="309">
        <v>239</v>
      </c>
      <c r="F20" s="257">
        <f t="shared" si="0"/>
        <v>16350707</v>
      </c>
      <c r="G20" s="255">
        <v>776</v>
      </c>
      <c r="H20" s="485">
        <v>13707565</v>
      </c>
      <c r="I20" s="278">
        <v>220</v>
      </c>
      <c r="J20" s="488">
        <v>62307</v>
      </c>
    </row>
    <row r="21" spans="1:10" s="217" customFormat="1">
      <c r="A21" s="218">
        <v>10</v>
      </c>
      <c r="B21" s="118" t="s">
        <v>694</v>
      </c>
      <c r="C21" s="255">
        <v>852</v>
      </c>
      <c r="D21" s="255">
        <v>52341</v>
      </c>
      <c r="E21" s="309">
        <v>239</v>
      </c>
      <c r="F21" s="257">
        <f t="shared" si="0"/>
        <v>12509499</v>
      </c>
      <c r="G21" s="255">
        <v>737</v>
      </c>
      <c r="H21" s="485">
        <v>10583272</v>
      </c>
      <c r="I21" s="278">
        <v>220</v>
      </c>
      <c r="J21" s="485">
        <v>48106</v>
      </c>
    </row>
    <row r="22" spans="1:10" s="217" customFormat="1">
      <c r="A22" s="218">
        <v>11</v>
      </c>
      <c r="B22" s="118" t="s">
        <v>695</v>
      </c>
      <c r="C22" s="255">
        <v>2186</v>
      </c>
      <c r="D22" s="255">
        <v>180392</v>
      </c>
      <c r="E22" s="309">
        <v>239</v>
      </c>
      <c r="F22" s="257">
        <f t="shared" si="0"/>
        <v>43113688</v>
      </c>
      <c r="G22" s="374">
        <v>2125</v>
      </c>
      <c r="H22" s="485">
        <v>37186007</v>
      </c>
      <c r="I22" s="278">
        <v>219</v>
      </c>
      <c r="J22" s="485">
        <v>169799</v>
      </c>
    </row>
    <row r="23" spans="1:10" s="217" customFormat="1">
      <c r="A23" s="218">
        <v>12</v>
      </c>
      <c r="B23" s="118" t="s">
        <v>696</v>
      </c>
      <c r="C23" s="255">
        <v>896</v>
      </c>
      <c r="D23" s="255">
        <v>48211</v>
      </c>
      <c r="E23" s="309">
        <v>239</v>
      </c>
      <c r="F23" s="257">
        <f t="shared" si="0"/>
        <v>11522429</v>
      </c>
      <c r="G23" s="255">
        <v>885</v>
      </c>
      <c r="H23" s="485">
        <v>10016093</v>
      </c>
      <c r="I23" s="278">
        <v>217</v>
      </c>
      <c r="J23" s="485">
        <v>46157</v>
      </c>
    </row>
    <row r="24" spans="1:10" s="217" customFormat="1">
      <c r="A24" s="218">
        <v>13</v>
      </c>
      <c r="B24" s="118" t="s">
        <v>697</v>
      </c>
      <c r="C24" s="255">
        <v>1280</v>
      </c>
      <c r="D24" s="255">
        <v>112941</v>
      </c>
      <c r="E24" s="309">
        <v>239</v>
      </c>
      <c r="F24" s="257">
        <f t="shared" si="0"/>
        <v>26992899</v>
      </c>
      <c r="G24" s="255">
        <v>1258</v>
      </c>
      <c r="H24" s="485">
        <v>21119967</v>
      </c>
      <c r="I24" s="278">
        <v>220</v>
      </c>
      <c r="J24" s="485">
        <v>96000</v>
      </c>
    </row>
    <row r="25" spans="1:10" s="217" customFormat="1">
      <c r="A25" s="218">
        <v>14</v>
      </c>
      <c r="B25" s="118" t="s">
        <v>698</v>
      </c>
      <c r="C25" s="255">
        <v>368</v>
      </c>
      <c r="D25" s="255">
        <v>28049</v>
      </c>
      <c r="E25" s="309">
        <v>239</v>
      </c>
      <c r="F25" s="257">
        <f t="shared" si="0"/>
        <v>6703711</v>
      </c>
      <c r="G25" s="255">
        <v>340</v>
      </c>
      <c r="H25" s="485">
        <v>4697376</v>
      </c>
      <c r="I25" s="521">
        <v>206</v>
      </c>
      <c r="J25" s="485">
        <v>22803</v>
      </c>
    </row>
    <row r="26" spans="1:10" s="217" customFormat="1">
      <c r="A26" s="218">
        <v>15</v>
      </c>
      <c r="B26" s="118" t="s">
        <v>699</v>
      </c>
      <c r="C26" s="255">
        <v>1566</v>
      </c>
      <c r="D26" s="255">
        <v>130175</v>
      </c>
      <c r="E26" s="309">
        <v>239</v>
      </c>
      <c r="F26" s="257">
        <f t="shared" si="0"/>
        <v>31111825</v>
      </c>
      <c r="G26" s="374">
        <v>1548</v>
      </c>
      <c r="H26" s="485">
        <v>24792418</v>
      </c>
      <c r="I26" s="521">
        <v>217</v>
      </c>
      <c r="J26" s="485">
        <v>114251</v>
      </c>
    </row>
    <row r="27" spans="1:10">
      <c r="A27" s="218">
        <v>16</v>
      </c>
      <c r="B27" s="226" t="s">
        <v>700</v>
      </c>
      <c r="C27" s="256">
        <v>1101</v>
      </c>
      <c r="D27" s="256">
        <v>73196</v>
      </c>
      <c r="E27" s="309">
        <v>239</v>
      </c>
      <c r="F27" s="257">
        <f t="shared" si="0"/>
        <v>17493844</v>
      </c>
      <c r="G27" s="256">
        <v>1085</v>
      </c>
      <c r="H27" s="314">
        <v>14735131</v>
      </c>
      <c r="I27" s="522">
        <v>216</v>
      </c>
      <c r="J27" s="314">
        <v>68218</v>
      </c>
    </row>
    <row r="28" spans="1:10">
      <c r="A28" s="218">
        <v>17</v>
      </c>
      <c r="B28" s="226" t="s">
        <v>701</v>
      </c>
      <c r="C28" s="256">
        <v>1130</v>
      </c>
      <c r="D28" s="256">
        <v>83656</v>
      </c>
      <c r="E28" s="309">
        <v>239</v>
      </c>
      <c r="F28" s="257">
        <f t="shared" si="0"/>
        <v>19993784</v>
      </c>
      <c r="G28" s="256">
        <v>1124</v>
      </c>
      <c r="H28" s="314">
        <v>16849419</v>
      </c>
      <c r="I28" s="522">
        <v>213</v>
      </c>
      <c r="J28" s="314">
        <v>79105</v>
      </c>
    </row>
    <row r="29" spans="1:10">
      <c r="A29" s="218">
        <v>18</v>
      </c>
      <c r="B29" s="226" t="s">
        <v>702</v>
      </c>
      <c r="C29" s="256">
        <v>1659</v>
      </c>
      <c r="D29" s="256">
        <v>143128</v>
      </c>
      <c r="E29" s="309">
        <v>239</v>
      </c>
      <c r="F29" s="257">
        <f t="shared" si="0"/>
        <v>34207592</v>
      </c>
      <c r="G29" s="256">
        <v>1632</v>
      </c>
      <c r="H29" s="314">
        <v>29314499</v>
      </c>
      <c r="I29" s="522">
        <v>219</v>
      </c>
      <c r="J29" s="314">
        <v>133856</v>
      </c>
    </row>
    <row r="30" spans="1:10">
      <c r="A30" s="218">
        <v>19</v>
      </c>
      <c r="B30" s="226" t="s">
        <v>703</v>
      </c>
      <c r="C30" s="256">
        <v>881</v>
      </c>
      <c r="D30" s="256">
        <v>85329</v>
      </c>
      <c r="E30" s="309">
        <v>239</v>
      </c>
      <c r="F30" s="257">
        <f t="shared" si="0"/>
        <v>20393631</v>
      </c>
      <c r="G30" s="256">
        <v>811</v>
      </c>
      <c r="H30" s="314">
        <v>11939360</v>
      </c>
      <c r="I30" s="522">
        <v>208</v>
      </c>
      <c r="J30" s="314">
        <v>57401</v>
      </c>
    </row>
    <row r="31" spans="1:10">
      <c r="A31" s="218">
        <v>20</v>
      </c>
      <c r="B31" s="226" t="s">
        <v>704</v>
      </c>
      <c r="C31" s="256">
        <v>1698</v>
      </c>
      <c r="D31" s="256">
        <v>133037</v>
      </c>
      <c r="E31" s="309">
        <v>239</v>
      </c>
      <c r="F31" s="257">
        <f t="shared" si="0"/>
        <v>31795843</v>
      </c>
      <c r="G31" s="256">
        <v>1625</v>
      </c>
      <c r="H31" s="314">
        <v>25559260</v>
      </c>
      <c r="I31" s="522">
        <v>215</v>
      </c>
      <c r="J31" s="314">
        <v>118880</v>
      </c>
    </row>
    <row r="32" spans="1:10">
      <c r="A32" s="218">
        <v>21</v>
      </c>
      <c r="B32" s="226" t="s">
        <v>705</v>
      </c>
      <c r="C32" s="256">
        <v>872</v>
      </c>
      <c r="D32" s="256">
        <v>78078</v>
      </c>
      <c r="E32" s="309">
        <v>239</v>
      </c>
      <c r="F32" s="257">
        <f t="shared" si="0"/>
        <v>18660642</v>
      </c>
      <c r="G32" s="256">
        <v>860</v>
      </c>
      <c r="H32" s="314">
        <v>16564076</v>
      </c>
      <c r="I32" s="522">
        <v>218</v>
      </c>
      <c r="J32" s="314">
        <v>75982</v>
      </c>
    </row>
    <row r="33" spans="1:10">
      <c r="A33" s="218">
        <v>22</v>
      </c>
      <c r="B33" s="226" t="s">
        <v>706</v>
      </c>
      <c r="C33" s="256">
        <v>2761</v>
      </c>
      <c r="D33" s="256">
        <v>220614</v>
      </c>
      <c r="E33" s="309">
        <v>239</v>
      </c>
      <c r="F33" s="257">
        <f t="shared" si="0"/>
        <v>52726746</v>
      </c>
      <c r="G33" s="256">
        <v>2712</v>
      </c>
      <c r="H33" s="314">
        <v>46628975</v>
      </c>
      <c r="I33" s="279">
        <v>220</v>
      </c>
      <c r="J33" s="314">
        <v>211950</v>
      </c>
    </row>
    <row r="34" spans="1:10">
      <c r="A34" s="218">
        <v>23</v>
      </c>
      <c r="B34" s="226" t="s">
        <v>707</v>
      </c>
      <c r="C34" s="256">
        <v>1190</v>
      </c>
      <c r="D34" s="256">
        <v>124438</v>
      </c>
      <c r="E34" s="309">
        <v>239</v>
      </c>
      <c r="F34" s="257">
        <f t="shared" si="0"/>
        <v>29740682</v>
      </c>
      <c r="G34" s="256">
        <v>1184</v>
      </c>
      <c r="H34" s="314">
        <v>24986176</v>
      </c>
      <c r="I34" s="279">
        <v>216</v>
      </c>
      <c r="J34" s="314">
        <v>115677</v>
      </c>
    </row>
    <row r="35" spans="1:10">
      <c r="A35" s="218">
        <v>24</v>
      </c>
      <c r="B35" s="226" t="s">
        <v>708</v>
      </c>
      <c r="C35" s="256">
        <v>696</v>
      </c>
      <c r="D35" s="256">
        <v>52132</v>
      </c>
      <c r="E35" s="309">
        <v>239</v>
      </c>
      <c r="F35" s="257">
        <f t="shared" si="0"/>
        <v>12459548</v>
      </c>
      <c r="G35" s="256">
        <v>661</v>
      </c>
      <c r="H35" s="314">
        <v>9955103</v>
      </c>
      <c r="I35" s="279">
        <v>217</v>
      </c>
      <c r="J35" s="314">
        <v>45876</v>
      </c>
    </row>
    <row r="36" spans="1:10">
      <c r="A36" s="218">
        <v>25</v>
      </c>
      <c r="B36" s="226" t="s">
        <v>709</v>
      </c>
      <c r="C36" s="256">
        <v>534</v>
      </c>
      <c r="D36" s="256">
        <v>50761</v>
      </c>
      <c r="E36" s="309">
        <v>239</v>
      </c>
      <c r="F36" s="257">
        <f t="shared" si="0"/>
        <v>12131879</v>
      </c>
      <c r="G36" s="256">
        <v>528</v>
      </c>
      <c r="H36" s="314">
        <v>10356549</v>
      </c>
      <c r="I36" s="279">
        <v>213</v>
      </c>
      <c r="J36" s="314">
        <v>48622</v>
      </c>
    </row>
    <row r="37" spans="1:10">
      <c r="A37" s="218">
        <v>26</v>
      </c>
      <c r="B37" s="226" t="s">
        <v>710</v>
      </c>
      <c r="C37" s="256">
        <v>1218</v>
      </c>
      <c r="D37" s="256">
        <v>79975</v>
      </c>
      <c r="E37" s="309">
        <v>239</v>
      </c>
      <c r="F37" s="257">
        <f t="shared" si="0"/>
        <v>19114025</v>
      </c>
      <c r="G37" s="385">
        <v>1202</v>
      </c>
      <c r="H37" s="314">
        <v>16394368</v>
      </c>
      <c r="I37" s="330">
        <v>220</v>
      </c>
      <c r="J37" s="314">
        <v>74520</v>
      </c>
    </row>
    <row r="38" spans="1:10">
      <c r="A38" s="218">
        <v>27</v>
      </c>
      <c r="B38" s="226" t="s">
        <v>711</v>
      </c>
      <c r="C38" s="256">
        <v>1293</v>
      </c>
      <c r="D38" s="256">
        <v>95941</v>
      </c>
      <c r="E38" s="309">
        <v>239</v>
      </c>
      <c r="F38" s="257">
        <f t="shared" si="0"/>
        <v>22929899</v>
      </c>
      <c r="G38" s="256">
        <v>1248</v>
      </c>
      <c r="H38" s="314">
        <v>17920355</v>
      </c>
      <c r="I38" s="279">
        <v>218</v>
      </c>
      <c r="J38" s="314">
        <v>82203</v>
      </c>
    </row>
    <row r="39" spans="1:10">
      <c r="A39" s="218">
        <v>28</v>
      </c>
      <c r="B39" s="226" t="s">
        <v>712</v>
      </c>
      <c r="C39" s="256">
        <v>852</v>
      </c>
      <c r="D39" s="256">
        <v>53538</v>
      </c>
      <c r="E39" s="309">
        <v>239</v>
      </c>
      <c r="F39" s="257">
        <f t="shared" si="0"/>
        <v>12795582</v>
      </c>
      <c r="G39" s="256">
        <v>845</v>
      </c>
      <c r="H39" s="314">
        <v>11172966</v>
      </c>
      <c r="I39" s="279">
        <v>216</v>
      </c>
      <c r="J39" s="314">
        <v>51727</v>
      </c>
    </row>
    <row r="40" spans="1:10">
      <c r="A40" s="218">
        <v>29</v>
      </c>
      <c r="B40" s="226" t="s">
        <v>713</v>
      </c>
      <c r="C40" s="256">
        <v>552</v>
      </c>
      <c r="D40" s="256">
        <v>35522</v>
      </c>
      <c r="E40" s="309">
        <v>239</v>
      </c>
      <c r="F40" s="257">
        <f t="shared" si="0"/>
        <v>8489758</v>
      </c>
      <c r="G40" s="256">
        <v>527</v>
      </c>
      <c r="H40" s="314">
        <v>7466928</v>
      </c>
      <c r="I40" s="279">
        <v>210</v>
      </c>
      <c r="J40" s="314">
        <v>35557</v>
      </c>
    </row>
    <row r="41" spans="1:10">
      <c r="A41" s="218">
        <v>30</v>
      </c>
      <c r="B41" s="226" t="s">
        <v>714</v>
      </c>
      <c r="C41" s="256">
        <v>1594</v>
      </c>
      <c r="D41" s="256">
        <v>120846</v>
      </c>
      <c r="E41" s="309">
        <v>239</v>
      </c>
      <c r="F41" s="257">
        <f t="shared" si="0"/>
        <v>28882194</v>
      </c>
      <c r="G41" s="256">
        <v>1555</v>
      </c>
      <c r="H41" s="314">
        <v>24229369</v>
      </c>
      <c r="I41" s="279">
        <v>215</v>
      </c>
      <c r="J41" s="314">
        <v>112695</v>
      </c>
    </row>
    <row r="42" spans="1:10">
      <c r="A42" s="373"/>
      <c r="B42" s="360" t="s">
        <v>715</v>
      </c>
      <c r="C42" s="356">
        <f>SUM(C12:C41)</f>
        <v>33936</v>
      </c>
      <c r="D42" s="356">
        <f>SUM(D12:D41)</f>
        <v>2737061</v>
      </c>
      <c r="E42" s="813">
        <v>239</v>
      </c>
      <c r="F42" s="367">
        <f>SUM(F12:F41)</f>
        <v>654157579</v>
      </c>
      <c r="G42" s="731">
        <f>SUM(G12:G41)</f>
        <v>33138</v>
      </c>
      <c r="H42" s="386">
        <f>SUM(H12:H41)</f>
        <v>539973867</v>
      </c>
      <c r="I42" s="386"/>
      <c r="J42" s="731">
        <f>SUM(J12:J41)</f>
        <v>2491037</v>
      </c>
    </row>
    <row r="43" spans="1:10">
      <c r="A43" s="9"/>
      <c r="B43" s="24"/>
      <c r="C43" s="24"/>
      <c r="D43" s="18"/>
      <c r="E43" s="18"/>
      <c r="F43" s="18"/>
      <c r="G43" s="18"/>
      <c r="H43" s="18"/>
      <c r="I43" s="18"/>
      <c r="J43" s="18"/>
    </row>
    <row r="44" spans="1:10">
      <c r="A44" s="1095" t="s">
        <v>1025</v>
      </c>
      <c r="B44" s="1095"/>
      <c r="C44" s="1095"/>
      <c r="D44" s="1095"/>
      <c r="E44" s="1095"/>
      <c r="F44" s="1095"/>
      <c r="G44" s="1095"/>
      <c r="H44" s="1095"/>
      <c r="I44" s="1095"/>
      <c r="J44" s="1095"/>
    </row>
    <row r="45" spans="1:10" s="890" customFormat="1" ht="26.25" customHeight="1">
      <c r="A45" s="1094" t="s">
        <v>1027</v>
      </c>
      <c r="B45" s="1094"/>
      <c r="C45" s="1094"/>
      <c r="D45" s="1094"/>
      <c r="E45" s="1094"/>
      <c r="F45" s="1094"/>
      <c r="G45" s="1094"/>
      <c r="H45" s="1094"/>
      <c r="I45" s="1094"/>
      <c r="J45" s="1094"/>
    </row>
    <row r="46" spans="1:10" s="890" customFormat="1" ht="15.75" customHeight="1">
      <c r="A46" s="1094" t="s">
        <v>1028</v>
      </c>
      <c r="B46" s="1094"/>
      <c r="C46" s="1094"/>
      <c r="D46" s="1094"/>
      <c r="E46" s="1094"/>
      <c r="F46" s="1094"/>
      <c r="G46" s="1094"/>
      <c r="H46" s="1094"/>
      <c r="I46" s="1094"/>
      <c r="J46" s="1094"/>
    </row>
    <row r="47" spans="1:10" ht="27" customHeight="1">
      <c r="A47" s="1094" t="s">
        <v>1026</v>
      </c>
      <c r="B47" s="1094"/>
      <c r="C47" s="1094"/>
      <c r="D47" s="1094"/>
      <c r="E47" s="1094"/>
      <c r="F47" s="1094"/>
      <c r="G47" s="1094"/>
      <c r="H47" s="1094"/>
      <c r="I47" s="1094"/>
      <c r="J47" s="1094"/>
    </row>
    <row r="48" spans="1:10" ht="15.75" customHeight="1">
      <c r="A48" s="12" t="s">
        <v>11</v>
      </c>
      <c r="B48" s="12"/>
      <c r="C48" s="12"/>
      <c r="D48" s="12"/>
      <c r="E48" s="12"/>
      <c r="F48" s="12"/>
      <c r="G48" s="12"/>
      <c r="I48" s="894" t="s">
        <v>12</v>
      </c>
      <c r="J48" s="894"/>
    </row>
    <row r="49" spans="1:10" ht="12.75" customHeight="1">
      <c r="A49" s="906" t="s">
        <v>13</v>
      </c>
      <c r="B49" s="906"/>
      <c r="C49" s="906"/>
      <c r="D49" s="906"/>
      <c r="E49" s="906"/>
      <c r="F49" s="906"/>
      <c r="G49" s="906"/>
      <c r="H49" s="906"/>
      <c r="I49" s="906"/>
      <c r="J49" s="906"/>
    </row>
    <row r="50" spans="1:10" ht="12.75" customHeight="1">
      <c r="A50" s="906" t="s">
        <v>19</v>
      </c>
      <c r="B50" s="906"/>
      <c r="C50" s="906"/>
      <c r="D50" s="906"/>
      <c r="E50" s="906"/>
      <c r="F50" s="906"/>
      <c r="G50" s="906"/>
      <c r="H50" s="906"/>
      <c r="I50" s="906"/>
      <c r="J50" s="906"/>
    </row>
    <row r="51" spans="1:10">
      <c r="A51" s="12"/>
      <c r="B51" s="12"/>
      <c r="C51" s="12"/>
      <c r="E51" s="12"/>
      <c r="H51" s="893" t="s">
        <v>83</v>
      </c>
      <c r="I51" s="893"/>
      <c r="J51" s="893"/>
    </row>
    <row r="55" spans="1:10">
      <c r="A55" s="223"/>
      <c r="B55" s="223"/>
      <c r="C55" s="223"/>
      <c r="D55" s="223"/>
      <c r="E55" s="223"/>
      <c r="F55" s="223"/>
      <c r="G55" s="223"/>
      <c r="H55" s="223"/>
      <c r="I55" s="223"/>
      <c r="J55" s="223"/>
    </row>
    <row r="57" spans="1:10">
      <c r="A57" s="223"/>
      <c r="B57" s="223"/>
      <c r="C57" s="223"/>
      <c r="D57" s="223"/>
      <c r="E57" s="223"/>
      <c r="F57" s="223"/>
      <c r="G57" s="223"/>
      <c r="H57" s="223"/>
      <c r="I57" s="223"/>
      <c r="J57" s="223"/>
    </row>
  </sheetData>
  <mergeCells count="18">
    <mergeCell ref="A44:J44"/>
    <mergeCell ref="A45:J45"/>
    <mergeCell ref="E1:I1"/>
    <mergeCell ref="A2:J2"/>
    <mergeCell ref="A3:J3"/>
    <mergeCell ref="G9:J9"/>
    <mergeCell ref="C9:F9"/>
    <mergeCell ref="H8:J8"/>
    <mergeCell ref="A5:J5"/>
    <mergeCell ref="A9:A10"/>
    <mergeCell ref="B9:B10"/>
    <mergeCell ref="A8:B8"/>
    <mergeCell ref="A46:J46"/>
    <mergeCell ref="A47:J47"/>
    <mergeCell ref="I48:J48"/>
    <mergeCell ref="H51:J51"/>
    <mergeCell ref="A49:J49"/>
    <mergeCell ref="A50:J50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7"/>
  <sheetViews>
    <sheetView topLeftCell="A25" zoomScaleSheetLayoutView="90" workbookViewId="0">
      <selection activeCell="L40" sqref="L40"/>
    </sheetView>
  </sheetViews>
  <sheetFormatPr defaultRowHeight="12.75"/>
  <cols>
    <col min="1" max="1" width="7.42578125" style="13" customWidth="1"/>
    <col min="2" max="2" width="17.140625" style="13" customWidth="1"/>
    <col min="3" max="3" width="11" style="13" customWidth="1"/>
    <col min="4" max="4" width="10" style="13" customWidth="1"/>
    <col min="5" max="5" width="14.140625" style="13" customWidth="1"/>
    <col min="6" max="6" width="15.140625" style="13" customWidth="1"/>
    <col min="7" max="7" width="13.28515625" style="13" customWidth="1"/>
    <col min="8" max="8" width="14.7109375" style="13" customWidth="1"/>
    <col min="9" max="9" width="16.7109375" style="13" customWidth="1"/>
    <col min="10" max="10" width="19.28515625" style="13" customWidth="1"/>
    <col min="11" max="16384" width="9.140625" style="13"/>
  </cols>
  <sheetData>
    <row r="1" spans="1:10" customFormat="1">
      <c r="E1" s="959"/>
      <c r="F1" s="959"/>
      <c r="G1" s="959"/>
      <c r="H1" s="959"/>
      <c r="I1" s="959"/>
      <c r="J1" s="110" t="s">
        <v>383</v>
      </c>
    </row>
    <row r="2" spans="1:10" customFormat="1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</row>
    <row r="3" spans="1:10" customFormat="1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</row>
    <row r="4" spans="1:10" customFormat="1" ht="14.25" customHeight="1"/>
    <row r="5" spans="1:10" ht="17.25" customHeight="1">
      <c r="A5" s="1096" t="s">
        <v>926</v>
      </c>
      <c r="B5" s="1096"/>
      <c r="C5" s="1096"/>
      <c r="D5" s="1096"/>
      <c r="E5" s="1096"/>
      <c r="F5" s="1096"/>
      <c r="G5" s="1096"/>
      <c r="H5" s="1096"/>
      <c r="I5" s="1096"/>
      <c r="J5" s="1096"/>
    </row>
    <row r="6" spans="1:10" ht="13.5" customHeight="1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ht="0.75" customHeight="1"/>
    <row r="8" spans="1:10">
      <c r="A8" s="893" t="s">
        <v>734</v>
      </c>
      <c r="B8" s="893"/>
      <c r="C8" s="25"/>
      <c r="H8" s="1089" t="s">
        <v>923</v>
      </c>
      <c r="I8" s="1089"/>
      <c r="J8" s="1089"/>
    </row>
    <row r="9" spans="1:10">
      <c r="A9" s="936" t="s">
        <v>2</v>
      </c>
      <c r="B9" s="936" t="s">
        <v>3</v>
      </c>
      <c r="C9" s="902" t="s">
        <v>925</v>
      </c>
      <c r="D9" s="1010"/>
      <c r="E9" s="1010"/>
      <c r="F9" s="903"/>
      <c r="G9" s="902" t="s">
        <v>104</v>
      </c>
      <c r="H9" s="1010"/>
      <c r="I9" s="1010"/>
      <c r="J9" s="903"/>
    </row>
    <row r="10" spans="1:10" ht="51" customHeight="1">
      <c r="A10" s="936"/>
      <c r="B10" s="936"/>
      <c r="C10" s="338" t="s">
        <v>193</v>
      </c>
      <c r="D10" s="338" t="s">
        <v>16</v>
      </c>
      <c r="E10" s="387" t="s">
        <v>927</v>
      </c>
      <c r="F10" s="371" t="s">
        <v>210</v>
      </c>
      <c r="G10" s="338" t="s">
        <v>193</v>
      </c>
      <c r="H10" s="381" t="s">
        <v>17</v>
      </c>
      <c r="I10" s="388" t="s">
        <v>112</v>
      </c>
      <c r="J10" s="338" t="s">
        <v>211</v>
      </c>
    </row>
    <row r="11" spans="1:10">
      <c r="A11" s="338">
        <v>1</v>
      </c>
      <c r="B11" s="338">
        <v>2</v>
      </c>
      <c r="C11" s="338">
        <v>3</v>
      </c>
      <c r="D11" s="338">
        <v>4</v>
      </c>
      <c r="E11" s="338">
        <v>5</v>
      </c>
      <c r="F11" s="371">
        <v>6</v>
      </c>
      <c r="G11" s="338">
        <v>7</v>
      </c>
      <c r="H11" s="381">
        <v>8</v>
      </c>
      <c r="I11" s="338">
        <v>9</v>
      </c>
      <c r="J11" s="338">
        <v>10</v>
      </c>
    </row>
    <row r="12" spans="1:10" s="217" customFormat="1">
      <c r="A12" s="218">
        <v>1</v>
      </c>
      <c r="B12" s="118" t="s">
        <v>685</v>
      </c>
      <c r="C12" s="255">
        <v>758</v>
      </c>
      <c r="D12" s="255">
        <v>46825</v>
      </c>
      <c r="E12" s="251">
        <v>239</v>
      </c>
      <c r="F12" s="257">
        <f>D12*E12</f>
        <v>11191175</v>
      </c>
      <c r="G12" s="255">
        <v>751</v>
      </c>
      <c r="H12" s="485">
        <v>10200918</v>
      </c>
      <c r="I12" s="278">
        <v>220</v>
      </c>
      <c r="J12" s="277">
        <v>46368</v>
      </c>
    </row>
    <row r="13" spans="1:10" s="217" customFormat="1">
      <c r="A13" s="218">
        <v>2</v>
      </c>
      <c r="B13" s="118" t="s">
        <v>686</v>
      </c>
      <c r="C13" s="255">
        <v>1390</v>
      </c>
      <c r="D13" s="255">
        <v>103998</v>
      </c>
      <c r="E13" s="309">
        <v>239</v>
      </c>
      <c r="F13" s="257">
        <f t="shared" ref="F13:F41" si="0">D13*E13</f>
        <v>24855522</v>
      </c>
      <c r="G13" s="255">
        <v>1391</v>
      </c>
      <c r="H13" s="485">
        <v>20374418</v>
      </c>
      <c r="I13" s="278">
        <v>220</v>
      </c>
      <c r="J13" s="277">
        <v>92611</v>
      </c>
    </row>
    <row r="14" spans="1:10" s="217" customFormat="1">
      <c r="A14" s="218">
        <v>3</v>
      </c>
      <c r="B14" s="118" t="s">
        <v>687</v>
      </c>
      <c r="C14" s="255">
        <v>880</v>
      </c>
      <c r="D14" s="255">
        <v>56185</v>
      </c>
      <c r="E14" s="309">
        <v>239</v>
      </c>
      <c r="F14" s="257">
        <f t="shared" si="0"/>
        <v>13428215</v>
      </c>
      <c r="G14" s="255">
        <v>835</v>
      </c>
      <c r="H14" s="485">
        <v>11276888</v>
      </c>
      <c r="I14" s="278">
        <v>220</v>
      </c>
      <c r="J14" s="277">
        <v>51259</v>
      </c>
    </row>
    <row r="15" spans="1:10" s="217" customFormat="1">
      <c r="A15" s="218">
        <v>4</v>
      </c>
      <c r="B15" s="118" t="s">
        <v>688</v>
      </c>
      <c r="C15" s="255">
        <v>840</v>
      </c>
      <c r="D15" s="255">
        <v>60694</v>
      </c>
      <c r="E15" s="309">
        <v>239</v>
      </c>
      <c r="F15" s="257">
        <f t="shared" si="0"/>
        <v>14505866</v>
      </c>
      <c r="G15" s="255">
        <v>832</v>
      </c>
      <c r="H15" s="485">
        <v>12056800</v>
      </c>
      <c r="I15" s="278">
        <v>219</v>
      </c>
      <c r="J15" s="277">
        <v>55054</v>
      </c>
    </row>
    <row r="16" spans="1:10" s="217" customFormat="1">
      <c r="A16" s="218">
        <v>5</v>
      </c>
      <c r="B16" s="118" t="s">
        <v>689</v>
      </c>
      <c r="C16" s="255">
        <v>1137</v>
      </c>
      <c r="D16" s="255">
        <v>70421</v>
      </c>
      <c r="E16" s="309">
        <v>239</v>
      </c>
      <c r="F16" s="257">
        <f t="shared" si="0"/>
        <v>16830619</v>
      </c>
      <c r="G16" s="255">
        <v>1084</v>
      </c>
      <c r="H16" s="485">
        <v>13287027</v>
      </c>
      <c r="I16" s="278">
        <v>204</v>
      </c>
      <c r="J16" s="277">
        <v>65132</v>
      </c>
    </row>
    <row r="17" spans="1:10" s="217" customFormat="1">
      <c r="A17" s="218">
        <v>6</v>
      </c>
      <c r="B17" s="118" t="s">
        <v>690</v>
      </c>
      <c r="C17" s="255">
        <v>313</v>
      </c>
      <c r="D17" s="255">
        <v>20654</v>
      </c>
      <c r="E17" s="309">
        <v>239</v>
      </c>
      <c r="F17" s="257">
        <f t="shared" si="0"/>
        <v>4936306</v>
      </c>
      <c r="G17" s="255">
        <v>310</v>
      </c>
      <c r="H17" s="485">
        <v>3962379</v>
      </c>
      <c r="I17" s="278">
        <v>210</v>
      </c>
      <c r="J17" s="277">
        <v>18868</v>
      </c>
    </row>
    <row r="18" spans="1:10" s="217" customFormat="1">
      <c r="A18" s="218">
        <v>7</v>
      </c>
      <c r="B18" s="118" t="s">
        <v>691</v>
      </c>
      <c r="C18" s="255">
        <v>1040</v>
      </c>
      <c r="D18" s="255">
        <v>68609</v>
      </c>
      <c r="E18" s="309">
        <v>239</v>
      </c>
      <c r="F18" s="257">
        <f t="shared" si="0"/>
        <v>16397551</v>
      </c>
      <c r="G18" s="374">
        <v>989</v>
      </c>
      <c r="H18" s="485">
        <v>14196190</v>
      </c>
      <c r="I18" s="278">
        <v>217</v>
      </c>
      <c r="J18" s="277">
        <v>65420</v>
      </c>
    </row>
    <row r="19" spans="1:10" s="217" customFormat="1">
      <c r="A19" s="218">
        <v>8</v>
      </c>
      <c r="B19" s="118" t="s">
        <v>692</v>
      </c>
      <c r="C19" s="255">
        <v>255</v>
      </c>
      <c r="D19" s="255">
        <v>14321</v>
      </c>
      <c r="E19" s="309">
        <v>239</v>
      </c>
      <c r="F19" s="257">
        <f t="shared" si="0"/>
        <v>3422719</v>
      </c>
      <c r="G19" s="255">
        <v>254</v>
      </c>
      <c r="H19" s="485">
        <v>2922138</v>
      </c>
      <c r="I19" s="278">
        <v>215</v>
      </c>
      <c r="J19" s="277">
        <v>13591</v>
      </c>
    </row>
    <row r="20" spans="1:10" s="217" customFormat="1">
      <c r="A20" s="218">
        <v>9</v>
      </c>
      <c r="B20" s="118" t="s">
        <v>693</v>
      </c>
      <c r="C20" s="255">
        <v>741</v>
      </c>
      <c r="D20" s="255">
        <v>43745</v>
      </c>
      <c r="E20" s="309">
        <v>239</v>
      </c>
      <c r="F20" s="257">
        <f t="shared" si="0"/>
        <v>10455055</v>
      </c>
      <c r="G20" s="255">
        <v>748</v>
      </c>
      <c r="H20" s="485">
        <v>8665671</v>
      </c>
      <c r="I20" s="278">
        <v>220</v>
      </c>
      <c r="J20" s="473">
        <v>39389</v>
      </c>
    </row>
    <row r="21" spans="1:10" s="217" customFormat="1">
      <c r="A21" s="218">
        <v>10</v>
      </c>
      <c r="B21" s="118" t="s">
        <v>694</v>
      </c>
      <c r="C21" s="255">
        <v>564</v>
      </c>
      <c r="D21" s="255">
        <v>24714</v>
      </c>
      <c r="E21" s="309">
        <v>239</v>
      </c>
      <c r="F21" s="257">
        <f t="shared" si="0"/>
        <v>5906646</v>
      </c>
      <c r="G21" s="255">
        <v>580</v>
      </c>
      <c r="H21" s="485">
        <v>6035342</v>
      </c>
      <c r="I21" s="278">
        <v>220</v>
      </c>
      <c r="J21" s="277">
        <v>27433</v>
      </c>
    </row>
    <row r="22" spans="1:10" s="217" customFormat="1">
      <c r="A22" s="218">
        <v>11</v>
      </c>
      <c r="B22" s="118" t="s">
        <v>695</v>
      </c>
      <c r="C22" s="255">
        <v>1408</v>
      </c>
      <c r="D22" s="255">
        <v>130549</v>
      </c>
      <c r="E22" s="309">
        <v>239</v>
      </c>
      <c r="F22" s="257">
        <f t="shared" si="0"/>
        <v>31201211</v>
      </c>
      <c r="G22" s="374">
        <v>1383</v>
      </c>
      <c r="H22" s="485">
        <v>27941837</v>
      </c>
      <c r="I22" s="278">
        <v>219</v>
      </c>
      <c r="J22" s="277">
        <v>127588</v>
      </c>
    </row>
    <row r="23" spans="1:10" s="217" customFormat="1">
      <c r="A23" s="218">
        <v>12</v>
      </c>
      <c r="B23" s="118" t="s">
        <v>696</v>
      </c>
      <c r="C23" s="255">
        <v>636</v>
      </c>
      <c r="D23" s="255">
        <v>33231</v>
      </c>
      <c r="E23" s="309">
        <v>239</v>
      </c>
      <c r="F23" s="257">
        <f t="shared" si="0"/>
        <v>7942209</v>
      </c>
      <c r="G23" s="255">
        <v>598</v>
      </c>
      <c r="H23" s="485">
        <v>7139772</v>
      </c>
      <c r="I23" s="278">
        <v>217</v>
      </c>
      <c r="J23" s="277">
        <v>32902</v>
      </c>
    </row>
    <row r="24" spans="1:10" s="217" customFormat="1">
      <c r="A24" s="218">
        <v>13</v>
      </c>
      <c r="B24" s="118" t="s">
        <v>697</v>
      </c>
      <c r="C24" s="255">
        <v>1264</v>
      </c>
      <c r="D24" s="255">
        <v>76706</v>
      </c>
      <c r="E24" s="309">
        <v>239</v>
      </c>
      <c r="F24" s="257">
        <f t="shared" si="0"/>
        <v>18332734</v>
      </c>
      <c r="G24" s="255">
        <v>1145</v>
      </c>
      <c r="H24" s="485">
        <v>16904052</v>
      </c>
      <c r="I24" s="278">
        <v>220</v>
      </c>
      <c r="J24" s="277">
        <v>76837</v>
      </c>
    </row>
    <row r="25" spans="1:10" s="217" customFormat="1">
      <c r="A25" s="218">
        <v>14</v>
      </c>
      <c r="B25" s="118" t="s">
        <v>698</v>
      </c>
      <c r="C25" s="255">
        <v>322</v>
      </c>
      <c r="D25" s="255">
        <v>16757</v>
      </c>
      <c r="E25" s="309">
        <v>239</v>
      </c>
      <c r="F25" s="257">
        <f t="shared" si="0"/>
        <v>4004923</v>
      </c>
      <c r="G25" s="255">
        <v>331</v>
      </c>
      <c r="H25" s="485">
        <v>3280643</v>
      </c>
      <c r="I25" s="278">
        <v>206</v>
      </c>
      <c r="J25" s="277">
        <v>15925</v>
      </c>
    </row>
    <row r="26" spans="1:10" s="217" customFormat="1">
      <c r="A26" s="218">
        <v>15</v>
      </c>
      <c r="B26" s="118" t="s">
        <v>699</v>
      </c>
      <c r="C26" s="255">
        <v>904</v>
      </c>
      <c r="D26" s="255">
        <v>74457</v>
      </c>
      <c r="E26" s="309">
        <v>239</v>
      </c>
      <c r="F26" s="257">
        <f t="shared" si="0"/>
        <v>17795223</v>
      </c>
      <c r="G26" s="374">
        <v>885</v>
      </c>
      <c r="H26" s="485">
        <v>15723217</v>
      </c>
      <c r="I26" s="278">
        <v>217</v>
      </c>
      <c r="J26" s="277">
        <v>72457</v>
      </c>
    </row>
    <row r="27" spans="1:10">
      <c r="A27" s="218">
        <v>16</v>
      </c>
      <c r="B27" s="226" t="s">
        <v>700</v>
      </c>
      <c r="C27" s="256">
        <v>850</v>
      </c>
      <c r="D27" s="256">
        <v>38203</v>
      </c>
      <c r="E27" s="309">
        <v>239</v>
      </c>
      <c r="F27" s="257">
        <f t="shared" si="0"/>
        <v>9130517</v>
      </c>
      <c r="G27" s="256">
        <v>850</v>
      </c>
      <c r="H27" s="314">
        <v>7875508</v>
      </c>
      <c r="I27" s="279">
        <v>216</v>
      </c>
      <c r="J27" s="276">
        <v>36461</v>
      </c>
    </row>
    <row r="28" spans="1:10">
      <c r="A28" s="218">
        <v>17</v>
      </c>
      <c r="B28" s="226" t="s">
        <v>701</v>
      </c>
      <c r="C28" s="256">
        <v>901</v>
      </c>
      <c r="D28" s="256">
        <v>54058</v>
      </c>
      <c r="E28" s="309">
        <v>239</v>
      </c>
      <c r="F28" s="257">
        <f t="shared" si="0"/>
        <v>12919862</v>
      </c>
      <c r="G28" s="256">
        <v>877</v>
      </c>
      <c r="H28" s="314">
        <v>11318186</v>
      </c>
      <c r="I28" s="279">
        <v>213</v>
      </c>
      <c r="J28" s="22">
        <v>53137</v>
      </c>
    </row>
    <row r="29" spans="1:10">
      <c r="A29" s="218">
        <v>18</v>
      </c>
      <c r="B29" s="226" t="s">
        <v>702</v>
      </c>
      <c r="C29" s="256">
        <v>1260</v>
      </c>
      <c r="D29" s="256">
        <v>76210</v>
      </c>
      <c r="E29" s="309">
        <v>239</v>
      </c>
      <c r="F29" s="257">
        <f t="shared" si="0"/>
        <v>18214190</v>
      </c>
      <c r="G29" s="256">
        <v>1200</v>
      </c>
      <c r="H29" s="314">
        <v>17288189</v>
      </c>
      <c r="I29" s="279">
        <v>219</v>
      </c>
      <c r="J29" s="22">
        <v>78942</v>
      </c>
    </row>
    <row r="30" spans="1:10">
      <c r="A30" s="218">
        <v>19</v>
      </c>
      <c r="B30" s="226" t="s">
        <v>703</v>
      </c>
      <c r="C30" s="256">
        <v>699</v>
      </c>
      <c r="D30" s="256">
        <v>55568</v>
      </c>
      <c r="E30" s="309">
        <v>239</v>
      </c>
      <c r="F30" s="257">
        <f t="shared" si="0"/>
        <v>13280752</v>
      </c>
      <c r="G30" s="256">
        <v>701</v>
      </c>
      <c r="H30" s="314">
        <v>9128312</v>
      </c>
      <c r="I30" s="279">
        <v>208</v>
      </c>
      <c r="J30" s="22">
        <v>43886</v>
      </c>
    </row>
    <row r="31" spans="1:10">
      <c r="A31" s="218">
        <v>20</v>
      </c>
      <c r="B31" s="226" t="s">
        <v>704</v>
      </c>
      <c r="C31" s="256">
        <v>998</v>
      </c>
      <c r="D31" s="256">
        <v>50357</v>
      </c>
      <c r="E31" s="309">
        <v>239</v>
      </c>
      <c r="F31" s="257">
        <f t="shared" si="0"/>
        <v>12035323</v>
      </c>
      <c r="G31" s="256">
        <v>1040</v>
      </c>
      <c r="H31" s="314">
        <v>10954234</v>
      </c>
      <c r="I31" s="279">
        <v>215</v>
      </c>
      <c r="J31" s="22">
        <v>50950</v>
      </c>
    </row>
    <row r="32" spans="1:10">
      <c r="A32" s="218">
        <v>21</v>
      </c>
      <c r="B32" s="226" t="s">
        <v>705</v>
      </c>
      <c r="C32" s="256">
        <v>526</v>
      </c>
      <c r="D32" s="256">
        <v>25509</v>
      </c>
      <c r="E32" s="309">
        <v>239</v>
      </c>
      <c r="F32" s="257">
        <f t="shared" si="0"/>
        <v>6096651</v>
      </c>
      <c r="G32" s="256">
        <v>517</v>
      </c>
      <c r="H32" s="314">
        <v>5560962</v>
      </c>
      <c r="I32" s="279">
        <v>218</v>
      </c>
      <c r="J32" s="22">
        <v>25509</v>
      </c>
    </row>
    <row r="33" spans="1:10">
      <c r="A33" s="218">
        <v>22</v>
      </c>
      <c r="B33" s="226" t="s">
        <v>706</v>
      </c>
      <c r="C33" s="256">
        <v>1706</v>
      </c>
      <c r="D33" s="256">
        <v>137197</v>
      </c>
      <c r="E33" s="309">
        <v>239</v>
      </c>
      <c r="F33" s="257">
        <f t="shared" si="0"/>
        <v>32790083</v>
      </c>
      <c r="G33" s="256">
        <v>1646</v>
      </c>
      <c r="H33" s="314">
        <v>29869903</v>
      </c>
      <c r="I33" s="279">
        <v>220</v>
      </c>
      <c r="J33" s="22">
        <v>135772</v>
      </c>
    </row>
    <row r="34" spans="1:10">
      <c r="A34" s="218">
        <v>23</v>
      </c>
      <c r="B34" s="226" t="s">
        <v>707</v>
      </c>
      <c r="C34" s="256">
        <v>765</v>
      </c>
      <c r="D34" s="256">
        <v>59864</v>
      </c>
      <c r="E34" s="309">
        <v>239</v>
      </c>
      <c r="F34" s="257">
        <f t="shared" si="0"/>
        <v>14307496</v>
      </c>
      <c r="G34" s="256">
        <v>678</v>
      </c>
      <c r="H34" s="314">
        <v>13421863</v>
      </c>
      <c r="I34" s="279">
        <v>216</v>
      </c>
      <c r="J34" s="22">
        <v>62138</v>
      </c>
    </row>
    <row r="35" spans="1:10">
      <c r="A35" s="218">
        <v>24</v>
      </c>
      <c r="B35" s="226" t="s">
        <v>708</v>
      </c>
      <c r="C35" s="256">
        <v>510</v>
      </c>
      <c r="D35" s="256">
        <v>35159</v>
      </c>
      <c r="E35" s="309">
        <v>239</v>
      </c>
      <c r="F35" s="257">
        <f t="shared" si="0"/>
        <v>8403001</v>
      </c>
      <c r="G35" s="256">
        <v>507</v>
      </c>
      <c r="H35" s="314">
        <v>6795207</v>
      </c>
      <c r="I35" s="279">
        <v>217</v>
      </c>
      <c r="J35" s="22">
        <v>31314</v>
      </c>
    </row>
    <row r="36" spans="1:10">
      <c r="A36" s="218">
        <v>25</v>
      </c>
      <c r="B36" s="226" t="s">
        <v>709</v>
      </c>
      <c r="C36" s="256">
        <v>492</v>
      </c>
      <c r="D36" s="256">
        <v>35133</v>
      </c>
      <c r="E36" s="309">
        <v>239</v>
      </c>
      <c r="F36" s="257">
        <f t="shared" si="0"/>
        <v>8396787</v>
      </c>
      <c r="G36" s="256">
        <v>491</v>
      </c>
      <c r="H36" s="314">
        <v>7379678</v>
      </c>
      <c r="I36" s="279">
        <v>213</v>
      </c>
      <c r="J36" s="22">
        <v>34646</v>
      </c>
    </row>
    <row r="37" spans="1:10">
      <c r="A37" s="218">
        <v>26</v>
      </c>
      <c r="B37" s="226" t="s">
        <v>710</v>
      </c>
      <c r="C37" s="256">
        <v>950</v>
      </c>
      <c r="D37" s="256">
        <v>58512</v>
      </c>
      <c r="E37" s="309">
        <v>239</v>
      </c>
      <c r="F37" s="257">
        <f t="shared" si="0"/>
        <v>13984368</v>
      </c>
      <c r="G37" s="385">
        <v>944</v>
      </c>
      <c r="H37" s="314">
        <v>11564894</v>
      </c>
      <c r="I37" s="279">
        <v>220</v>
      </c>
      <c r="J37" s="22">
        <v>52568</v>
      </c>
    </row>
    <row r="38" spans="1:10">
      <c r="A38" s="218">
        <v>27</v>
      </c>
      <c r="B38" s="226" t="s">
        <v>711</v>
      </c>
      <c r="C38" s="256">
        <v>742</v>
      </c>
      <c r="D38" s="256">
        <v>39387</v>
      </c>
      <c r="E38" s="309">
        <v>239</v>
      </c>
      <c r="F38" s="257">
        <f t="shared" si="0"/>
        <v>9413493</v>
      </c>
      <c r="G38" s="256">
        <v>762</v>
      </c>
      <c r="H38" s="314">
        <v>8358626</v>
      </c>
      <c r="I38" s="279">
        <v>218</v>
      </c>
      <c r="J38" s="22">
        <v>38342</v>
      </c>
    </row>
    <row r="39" spans="1:10">
      <c r="A39" s="218">
        <v>28</v>
      </c>
      <c r="B39" s="226" t="s">
        <v>712</v>
      </c>
      <c r="C39" s="256">
        <v>557</v>
      </c>
      <c r="D39" s="256">
        <v>36091</v>
      </c>
      <c r="E39" s="309">
        <v>239</v>
      </c>
      <c r="F39" s="257">
        <f t="shared" si="0"/>
        <v>8625749</v>
      </c>
      <c r="G39" s="256">
        <v>558</v>
      </c>
      <c r="H39" s="314">
        <v>7911543</v>
      </c>
      <c r="I39" s="279">
        <v>216</v>
      </c>
      <c r="J39" s="22">
        <v>36628</v>
      </c>
    </row>
    <row r="40" spans="1:10">
      <c r="A40" s="218">
        <v>29</v>
      </c>
      <c r="B40" s="226" t="s">
        <v>713</v>
      </c>
      <c r="C40" s="256">
        <v>381</v>
      </c>
      <c r="D40" s="256">
        <v>22488</v>
      </c>
      <c r="E40" s="309">
        <v>239</v>
      </c>
      <c r="F40" s="257">
        <f t="shared" si="0"/>
        <v>5374632</v>
      </c>
      <c r="G40" s="256">
        <v>380</v>
      </c>
      <c r="H40" s="314">
        <v>4726736</v>
      </c>
      <c r="I40" s="279">
        <v>210</v>
      </c>
      <c r="J40" s="22">
        <v>22508</v>
      </c>
    </row>
    <row r="41" spans="1:10">
      <c r="A41" s="218">
        <v>30</v>
      </c>
      <c r="B41" s="226" t="s">
        <v>714</v>
      </c>
      <c r="C41" s="256">
        <v>1059</v>
      </c>
      <c r="D41" s="256">
        <v>75041</v>
      </c>
      <c r="E41" s="309">
        <v>239</v>
      </c>
      <c r="F41" s="257">
        <f t="shared" si="0"/>
        <v>17934799</v>
      </c>
      <c r="G41" s="256">
        <v>1035</v>
      </c>
      <c r="H41" s="314">
        <v>15562625</v>
      </c>
      <c r="I41" s="279">
        <v>215</v>
      </c>
      <c r="J41" s="22">
        <v>72384</v>
      </c>
    </row>
    <row r="42" spans="1:10">
      <c r="A42" s="373"/>
      <c r="B42" s="360" t="s">
        <v>715</v>
      </c>
      <c r="C42" s="356">
        <f>SUM(C12:C41)</f>
        <v>24848</v>
      </c>
      <c r="D42" s="356">
        <f>SUM(D12:D41)</f>
        <v>1640643</v>
      </c>
      <c r="E42" s="752">
        <v>239</v>
      </c>
      <c r="F42" s="367">
        <f>SUM(F12:F41)</f>
        <v>392113677</v>
      </c>
      <c r="G42" s="731">
        <f>SUM(G12:G41)</f>
        <v>24302</v>
      </c>
      <c r="H42" s="386">
        <f>SUM(H12:H41)</f>
        <v>341683758</v>
      </c>
      <c r="I42" s="386"/>
      <c r="J42" s="386">
        <f>SUM(J12:J41)</f>
        <v>1576019</v>
      </c>
    </row>
    <row r="43" spans="1:10">
      <c r="A43" s="1095" t="s">
        <v>1025</v>
      </c>
      <c r="B43" s="1095"/>
      <c r="C43" s="1095"/>
      <c r="D43" s="1095"/>
      <c r="E43" s="1095"/>
      <c r="F43" s="1095"/>
      <c r="G43" s="1095"/>
      <c r="H43" s="1095"/>
      <c r="I43" s="1095"/>
      <c r="J43" s="1095"/>
    </row>
    <row r="44" spans="1:10" s="890" customFormat="1" ht="20.25" customHeight="1">
      <c r="A44" s="1094" t="s">
        <v>1027</v>
      </c>
      <c r="B44" s="1094"/>
      <c r="C44" s="1094"/>
      <c r="D44" s="1094"/>
      <c r="E44" s="1094"/>
      <c r="F44" s="1094"/>
      <c r="G44" s="1094"/>
      <c r="H44" s="1094"/>
      <c r="I44" s="1094"/>
      <c r="J44" s="1094"/>
    </row>
    <row r="45" spans="1:10" s="890" customFormat="1" ht="21" customHeight="1">
      <c r="A45" s="1094" t="s">
        <v>1028</v>
      </c>
      <c r="B45" s="1094"/>
      <c r="C45" s="1094"/>
      <c r="D45" s="1094"/>
      <c r="E45" s="1094"/>
      <c r="F45" s="1094"/>
      <c r="G45" s="1094"/>
      <c r="H45" s="1094"/>
      <c r="I45" s="1094"/>
      <c r="J45" s="1094"/>
    </row>
    <row r="46" spans="1:10" ht="24" customHeight="1">
      <c r="A46" s="1094" t="s">
        <v>1026</v>
      </c>
      <c r="B46" s="1094"/>
      <c r="C46" s="1094"/>
      <c r="D46" s="1094"/>
      <c r="E46" s="1094"/>
      <c r="F46" s="1094"/>
      <c r="G46" s="1094"/>
      <c r="H46" s="1094"/>
      <c r="I46" s="1094"/>
      <c r="J46" s="1094"/>
    </row>
    <row r="47" spans="1:10" ht="12.75" customHeight="1">
      <c r="A47" s="9"/>
      <c r="B47" s="24"/>
      <c r="C47" s="24"/>
      <c r="D47" s="18"/>
      <c r="E47" s="18"/>
      <c r="F47" s="18"/>
      <c r="G47" s="618"/>
      <c r="H47" s="618"/>
      <c r="I47" s="18"/>
      <c r="J47" s="18"/>
    </row>
    <row r="48" spans="1:10" ht="15.75" customHeight="1">
      <c r="A48" s="12" t="s">
        <v>11</v>
      </c>
      <c r="B48" s="12"/>
      <c r="C48" s="12"/>
      <c r="D48" s="12"/>
      <c r="E48" s="12"/>
      <c r="F48" s="12"/>
      <c r="G48" s="12"/>
      <c r="H48" s="890"/>
      <c r="I48" s="894" t="s">
        <v>12</v>
      </c>
      <c r="J48" s="894"/>
    </row>
    <row r="49" spans="1:10" ht="12.75" customHeight="1">
      <c r="A49" s="906" t="s">
        <v>13</v>
      </c>
      <c r="B49" s="906"/>
      <c r="C49" s="906"/>
      <c r="D49" s="906"/>
      <c r="E49" s="906"/>
      <c r="F49" s="906"/>
      <c r="G49" s="906"/>
      <c r="H49" s="906"/>
      <c r="I49" s="906"/>
      <c r="J49" s="906"/>
    </row>
    <row r="50" spans="1:10" ht="12.75" customHeight="1">
      <c r="A50" s="906" t="s">
        <v>19</v>
      </c>
      <c r="B50" s="906"/>
      <c r="C50" s="906"/>
      <c r="D50" s="906"/>
      <c r="E50" s="906"/>
      <c r="F50" s="906"/>
      <c r="G50" s="906"/>
      <c r="H50" s="906"/>
      <c r="I50" s="906"/>
      <c r="J50" s="906"/>
    </row>
    <row r="51" spans="1:10">
      <c r="A51" s="12"/>
      <c r="B51" s="12"/>
      <c r="C51" s="12"/>
      <c r="E51" s="12"/>
      <c r="H51" s="893" t="s">
        <v>83</v>
      </c>
      <c r="I51" s="893"/>
      <c r="J51" s="893"/>
    </row>
    <row r="55" spans="1:10">
      <c r="A55" s="1092"/>
      <c r="B55" s="1092"/>
      <c r="C55" s="1092"/>
      <c r="D55" s="1092"/>
      <c r="E55" s="1092"/>
      <c r="F55" s="1092"/>
      <c r="G55" s="1092"/>
      <c r="H55" s="1092"/>
      <c r="I55" s="1092"/>
      <c r="J55" s="1092"/>
    </row>
    <row r="57" spans="1:10">
      <c r="A57" s="1092"/>
      <c r="B57" s="1092"/>
      <c r="C57" s="1092"/>
      <c r="D57" s="1092"/>
      <c r="E57" s="1092"/>
      <c r="F57" s="1092"/>
      <c r="G57" s="1092"/>
      <c r="H57" s="1092"/>
      <c r="I57" s="1092"/>
      <c r="J57" s="1092"/>
    </row>
  </sheetData>
  <mergeCells count="20">
    <mergeCell ref="E1:I1"/>
    <mergeCell ref="A2:J2"/>
    <mergeCell ref="A3:J3"/>
    <mergeCell ref="A5:J5"/>
    <mergeCell ref="A8:B8"/>
    <mergeCell ref="H8:J8"/>
    <mergeCell ref="A50:J50"/>
    <mergeCell ref="H51:J51"/>
    <mergeCell ref="A55:J55"/>
    <mergeCell ref="A57:J57"/>
    <mergeCell ref="A9:A10"/>
    <mergeCell ref="B9:B10"/>
    <mergeCell ref="C9:F9"/>
    <mergeCell ref="G9:J9"/>
    <mergeCell ref="I48:J48"/>
    <mergeCell ref="A49:J49"/>
    <mergeCell ref="A43:J43"/>
    <mergeCell ref="A44:J44"/>
    <mergeCell ref="A45:J45"/>
    <mergeCell ref="A46:J46"/>
  </mergeCells>
  <printOptions horizontalCentered="1"/>
  <pageMargins left="0.70866141732283472" right="0.70866141732283472" top="0.23622047244094491" bottom="0" header="0.31496062992125984" footer="0.31496062992125984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5"/>
  <sheetViews>
    <sheetView topLeftCell="A13" zoomScaleSheetLayoutView="90" workbookViewId="0">
      <selection activeCell="M16" sqref="M16"/>
    </sheetView>
  </sheetViews>
  <sheetFormatPr defaultRowHeight="12.75"/>
  <cols>
    <col min="1" max="1" width="7.42578125" style="13" customWidth="1"/>
    <col min="2" max="2" width="17.140625" style="13" customWidth="1"/>
    <col min="3" max="3" width="11" style="13" customWidth="1"/>
    <col min="4" max="4" width="10" style="13" customWidth="1"/>
    <col min="5" max="5" width="13.140625" style="13" customWidth="1"/>
    <col min="6" max="6" width="14.85546875" style="13" customWidth="1"/>
    <col min="7" max="7" width="13.28515625" style="13" customWidth="1"/>
    <col min="8" max="8" width="14.7109375" style="13" customWidth="1"/>
    <col min="9" max="9" width="16.7109375" style="13" customWidth="1"/>
    <col min="10" max="10" width="19.28515625" style="13" customWidth="1"/>
    <col min="11" max="16384" width="9.140625" style="13"/>
  </cols>
  <sheetData>
    <row r="1" spans="1:16" customFormat="1">
      <c r="E1" s="959"/>
      <c r="F1" s="959"/>
      <c r="G1" s="959"/>
      <c r="H1" s="959"/>
      <c r="I1" s="959"/>
      <c r="J1" s="110" t="s">
        <v>385</v>
      </c>
    </row>
    <row r="2" spans="1:16" customFormat="1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</row>
    <row r="3" spans="1:16" customFormat="1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</row>
    <row r="4" spans="1:16" customFormat="1" ht="14.25" customHeight="1"/>
    <row r="5" spans="1:16" ht="19.5" customHeight="1">
      <c r="A5" s="1084" t="s">
        <v>929</v>
      </c>
      <c r="B5" s="1084"/>
      <c r="C5" s="1084"/>
      <c r="D5" s="1084"/>
      <c r="E5" s="1084"/>
      <c r="F5" s="1084"/>
      <c r="G5" s="1084"/>
      <c r="H5" s="1084"/>
      <c r="I5" s="1084"/>
      <c r="J5" s="1084"/>
    </row>
    <row r="6" spans="1:16" ht="13.5" customHeight="1">
      <c r="A6" s="1"/>
      <c r="B6" s="1"/>
      <c r="C6" s="1"/>
      <c r="D6" s="1"/>
      <c r="E6" s="1"/>
      <c r="F6" s="1"/>
      <c r="G6" s="1"/>
      <c r="H6" s="1"/>
      <c r="I6" s="1"/>
      <c r="J6" s="1"/>
    </row>
    <row r="7" spans="1:16" ht="0.75" customHeight="1"/>
    <row r="8" spans="1:16">
      <c r="A8" s="893" t="s">
        <v>734</v>
      </c>
      <c r="B8" s="893"/>
      <c r="C8" s="25"/>
      <c r="H8" s="1089" t="s">
        <v>923</v>
      </c>
      <c r="I8" s="1089"/>
      <c r="J8" s="1089"/>
    </row>
    <row r="9" spans="1:16">
      <c r="A9" s="936" t="s">
        <v>2</v>
      </c>
      <c r="B9" s="936" t="s">
        <v>3</v>
      </c>
      <c r="C9" s="902" t="s">
        <v>925</v>
      </c>
      <c r="D9" s="1010"/>
      <c r="E9" s="1010"/>
      <c r="F9" s="903"/>
      <c r="G9" s="902" t="s">
        <v>104</v>
      </c>
      <c r="H9" s="1010"/>
      <c r="I9" s="1010"/>
      <c r="J9" s="903"/>
      <c r="O9" s="16"/>
      <c r="P9" s="18"/>
    </row>
    <row r="10" spans="1:16" ht="64.5" customHeight="1">
      <c r="A10" s="936"/>
      <c r="B10" s="936"/>
      <c r="C10" s="338" t="s">
        <v>193</v>
      </c>
      <c r="D10" s="338" t="s">
        <v>16</v>
      </c>
      <c r="E10" s="387" t="s">
        <v>928</v>
      </c>
      <c r="F10" s="371" t="s">
        <v>210</v>
      </c>
      <c r="G10" s="338" t="s">
        <v>193</v>
      </c>
      <c r="H10" s="381" t="s">
        <v>17</v>
      </c>
      <c r="I10" s="388" t="s">
        <v>112</v>
      </c>
      <c r="J10" s="338" t="s">
        <v>211</v>
      </c>
    </row>
    <row r="11" spans="1:16">
      <c r="A11" s="338">
        <v>1</v>
      </c>
      <c r="B11" s="338">
        <v>2</v>
      </c>
      <c r="C11" s="338">
        <v>3</v>
      </c>
      <c r="D11" s="338">
        <v>4</v>
      </c>
      <c r="E11" s="338">
        <v>5</v>
      </c>
      <c r="F11" s="371">
        <v>6</v>
      </c>
      <c r="G11" s="338">
        <v>7</v>
      </c>
      <c r="H11" s="381">
        <v>8</v>
      </c>
      <c r="I11" s="338">
        <v>9</v>
      </c>
      <c r="J11" s="338">
        <v>10</v>
      </c>
    </row>
    <row r="12" spans="1:16" s="217" customFormat="1">
      <c r="A12" s="218">
        <v>1</v>
      </c>
      <c r="B12" s="118" t="s">
        <v>685</v>
      </c>
      <c r="C12" s="251">
        <v>0</v>
      </c>
      <c r="D12" s="251">
        <v>0</v>
      </c>
      <c r="E12" s="251">
        <v>0</v>
      </c>
      <c r="F12" s="258">
        <v>0</v>
      </c>
      <c r="G12" s="251">
        <v>0</v>
      </c>
      <c r="H12" s="259">
        <v>0</v>
      </c>
      <c r="I12" s="259">
        <v>0</v>
      </c>
      <c r="J12" s="259">
        <v>0</v>
      </c>
    </row>
    <row r="13" spans="1:16" s="217" customFormat="1">
      <c r="A13" s="218">
        <v>2</v>
      </c>
      <c r="B13" s="118" t="s">
        <v>686</v>
      </c>
      <c r="C13" s="251">
        <v>0</v>
      </c>
      <c r="D13" s="251">
        <v>0</v>
      </c>
      <c r="E13" s="251">
        <v>0</v>
      </c>
      <c r="F13" s="258">
        <v>0</v>
      </c>
      <c r="G13" s="251">
        <v>0</v>
      </c>
      <c r="H13" s="259">
        <v>0</v>
      </c>
      <c r="I13" s="259">
        <v>0</v>
      </c>
      <c r="J13" s="259">
        <v>0</v>
      </c>
    </row>
    <row r="14" spans="1:16" s="217" customFormat="1">
      <c r="A14" s="218">
        <v>3</v>
      </c>
      <c r="B14" s="118" t="s">
        <v>687</v>
      </c>
      <c r="C14" s="251">
        <v>0</v>
      </c>
      <c r="D14" s="251">
        <v>0</v>
      </c>
      <c r="E14" s="251">
        <v>0</v>
      </c>
      <c r="F14" s="258">
        <v>0</v>
      </c>
      <c r="G14" s="251">
        <v>0</v>
      </c>
      <c r="H14" s="259">
        <v>0</v>
      </c>
      <c r="I14" s="259">
        <v>0</v>
      </c>
      <c r="J14" s="259">
        <v>0</v>
      </c>
    </row>
    <row r="15" spans="1:16" s="217" customFormat="1">
      <c r="A15" s="218">
        <v>4</v>
      </c>
      <c r="B15" s="118" t="s">
        <v>688</v>
      </c>
      <c r="C15" s="251">
        <v>0</v>
      </c>
      <c r="D15" s="251">
        <v>0</v>
      </c>
      <c r="E15" s="251">
        <v>0</v>
      </c>
      <c r="F15" s="258">
        <v>0</v>
      </c>
      <c r="G15" s="251">
        <v>0</v>
      </c>
      <c r="H15" s="259">
        <v>0</v>
      </c>
      <c r="I15" s="259">
        <v>0</v>
      </c>
      <c r="J15" s="259">
        <v>0</v>
      </c>
    </row>
    <row r="16" spans="1:16" s="217" customFormat="1">
      <c r="A16" s="218">
        <v>5</v>
      </c>
      <c r="B16" s="118" t="s">
        <v>689</v>
      </c>
      <c r="C16" s="251">
        <v>0</v>
      </c>
      <c r="D16" s="251">
        <v>0</v>
      </c>
      <c r="E16" s="251">
        <v>0</v>
      </c>
      <c r="F16" s="258">
        <v>0</v>
      </c>
      <c r="G16" s="251">
        <v>0</v>
      </c>
      <c r="H16" s="259">
        <v>0</v>
      </c>
      <c r="I16" s="259">
        <v>0</v>
      </c>
      <c r="J16" s="259">
        <v>0</v>
      </c>
    </row>
    <row r="17" spans="1:10" s="217" customFormat="1">
      <c r="A17" s="218">
        <v>6</v>
      </c>
      <c r="B17" s="118" t="s">
        <v>690</v>
      </c>
      <c r="C17" s="251">
        <v>0</v>
      </c>
      <c r="D17" s="251">
        <v>0</v>
      </c>
      <c r="E17" s="251">
        <v>0</v>
      </c>
      <c r="F17" s="258">
        <v>0</v>
      </c>
      <c r="G17" s="251">
        <v>0</v>
      </c>
      <c r="H17" s="259">
        <v>0</v>
      </c>
      <c r="I17" s="259">
        <v>0</v>
      </c>
      <c r="J17" s="259">
        <v>0</v>
      </c>
    </row>
    <row r="18" spans="1:10" s="217" customFormat="1">
      <c r="A18" s="218">
        <v>7</v>
      </c>
      <c r="B18" s="118" t="s">
        <v>691</v>
      </c>
      <c r="C18" s="251">
        <v>0</v>
      </c>
      <c r="D18" s="251">
        <v>0</v>
      </c>
      <c r="E18" s="251">
        <v>0</v>
      </c>
      <c r="F18" s="258">
        <v>0</v>
      </c>
      <c r="G18" s="251">
        <v>0</v>
      </c>
      <c r="H18" s="259">
        <v>0</v>
      </c>
      <c r="I18" s="259">
        <v>0</v>
      </c>
      <c r="J18" s="259">
        <v>0</v>
      </c>
    </row>
    <row r="19" spans="1:10" s="217" customFormat="1">
      <c r="A19" s="218">
        <v>8</v>
      </c>
      <c r="B19" s="118" t="s">
        <v>692</v>
      </c>
      <c r="C19" s="251">
        <v>0</v>
      </c>
      <c r="D19" s="251">
        <v>0</v>
      </c>
      <c r="E19" s="251">
        <v>0</v>
      </c>
      <c r="F19" s="258">
        <v>0</v>
      </c>
      <c r="G19" s="251">
        <v>0</v>
      </c>
      <c r="H19" s="259">
        <v>0</v>
      </c>
      <c r="I19" s="259">
        <v>0</v>
      </c>
      <c r="J19" s="259">
        <v>0</v>
      </c>
    </row>
    <row r="20" spans="1:10" s="217" customFormat="1">
      <c r="A20" s="218">
        <v>9</v>
      </c>
      <c r="B20" s="118" t="s">
        <v>693</v>
      </c>
      <c r="C20" s="251">
        <v>0</v>
      </c>
      <c r="D20" s="251">
        <v>0</v>
      </c>
      <c r="E20" s="251">
        <v>0</v>
      </c>
      <c r="F20" s="258">
        <v>0</v>
      </c>
      <c r="G20" s="251">
        <v>0</v>
      </c>
      <c r="H20" s="259">
        <v>0</v>
      </c>
      <c r="I20" s="259">
        <v>0</v>
      </c>
      <c r="J20" s="259">
        <v>0</v>
      </c>
    </row>
    <row r="21" spans="1:10" s="217" customFormat="1">
      <c r="A21" s="218">
        <v>10</v>
      </c>
      <c r="B21" s="118" t="s">
        <v>694</v>
      </c>
      <c r="C21" s="251">
        <v>0</v>
      </c>
      <c r="D21" s="251">
        <v>0</v>
      </c>
      <c r="E21" s="251">
        <v>0</v>
      </c>
      <c r="F21" s="258">
        <v>0</v>
      </c>
      <c r="G21" s="251">
        <v>0</v>
      </c>
      <c r="H21" s="259">
        <v>0</v>
      </c>
      <c r="I21" s="259">
        <v>0</v>
      </c>
      <c r="J21" s="259">
        <v>0</v>
      </c>
    </row>
    <row r="22" spans="1:10" s="217" customFormat="1">
      <c r="A22" s="218">
        <v>11</v>
      </c>
      <c r="B22" s="118" t="s">
        <v>695</v>
      </c>
      <c r="C22" s="251">
        <v>0</v>
      </c>
      <c r="D22" s="251">
        <v>0</v>
      </c>
      <c r="E22" s="251">
        <v>0</v>
      </c>
      <c r="F22" s="258">
        <v>0</v>
      </c>
      <c r="G22" s="251">
        <v>0</v>
      </c>
      <c r="H22" s="259">
        <v>0</v>
      </c>
      <c r="I22" s="259">
        <v>0</v>
      </c>
      <c r="J22" s="259">
        <v>0</v>
      </c>
    </row>
    <row r="23" spans="1:10" s="217" customFormat="1">
      <c r="A23" s="218">
        <v>12</v>
      </c>
      <c r="B23" s="118" t="s">
        <v>696</v>
      </c>
      <c r="C23" s="251">
        <v>0</v>
      </c>
      <c r="D23" s="251">
        <v>0</v>
      </c>
      <c r="E23" s="251">
        <v>0</v>
      </c>
      <c r="F23" s="258">
        <v>0</v>
      </c>
      <c r="G23" s="251">
        <v>0</v>
      </c>
      <c r="H23" s="259">
        <v>0</v>
      </c>
      <c r="I23" s="259">
        <v>0</v>
      </c>
      <c r="J23" s="259">
        <v>0</v>
      </c>
    </row>
    <row r="24" spans="1:10" s="217" customFormat="1">
      <c r="A24" s="218">
        <v>13</v>
      </c>
      <c r="B24" s="118" t="s">
        <v>697</v>
      </c>
      <c r="C24" s="251">
        <v>0</v>
      </c>
      <c r="D24" s="251">
        <v>0</v>
      </c>
      <c r="E24" s="251">
        <v>0</v>
      </c>
      <c r="F24" s="258">
        <v>0</v>
      </c>
      <c r="G24" s="251">
        <v>0</v>
      </c>
      <c r="H24" s="259">
        <v>0</v>
      </c>
      <c r="I24" s="259">
        <v>0</v>
      </c>
      <c r="J24" s="259">
        <v>0</v>
      </c>
    </row>
    <row r="25" spans="1:10" s="217" customFormat="1">
      <c r="A25" s="218">
        <v>14</v>
      </c>
      <c r="B25" s="118" t="s">
        <v>698</v>
      </c>
      <c r="C25" s="251">
        <v>0</v>
      </c>
      <c r="D25" s="251">
        <v>0</v>
      </c>
      <c r="E25" s="251">
        <v>0</v>
      </c>
      <c r="F25" s="258">
        <v>0</v>
      </c>
      <c r="G25" s="251">
        <v>0</v>
      </c>
      <c r="H25" s="259">
        <v>0</v>
      </c>
      <c r="I25" s="259">
        <v>0</v>
      </c>
      <c r="J25" s="259">
        <v>0</v>
      </c>
    </row>
    <row r="26" spans="1:10" s="217" customFormat="1">
      <c r="A26" s="218">
        <v>15</v>
      </c>
      <c r="B26" s="118" t="s">
        <v>699</v>
      </c>
      <c r="C26" s="251">
        <v>0</v>
      </c>
      <c r="D26" s="251">
        <v>0</v>
      </c>
      <c r="E26" s="251">
        <v>0</v>
      </c>
      <c r="F26" s="258">
        <v>0</v>
      </c>
      <c r="G26" s="251">
        <v>0</v>
      </c>
      <c r="H26" s="259">
        <v>0</v>
      </c>
      <c r="I26" s="259">
        <v>0</v>
      </c>
      <c r="J26" s="259">
        <v>0</v>
      </c>
    </row>
    <row r="27" spans="1:10">
      <c r="A27" s="218">
        <v>16</v>
      </c>
      <c r="B27" s="226" t="s">
        <v>700</v>
      </c>
      <c r="C27" s="251">
        <v>0</v>
      </c>
      <c r="D27" s="251">
        <v>0</v>
      </c>
      <c r="E27" s="251">
        <v>0</v>
      </c>
      <c r="F27" s="258">
        <v>0</v>
      </c>
      <c r="G27" s="251">
        <v>0</v>
      </c>
      <c r="H27" s="259">
        <v>0</v>
      </c>
      <c r="I27" s="259">
        <v>0</v>
      </c>
      <c r="J27" s="259">
        <v>0</v>
      </c>
    </row>
    <row r="28" spans="1:10">
      <c r="A28" s="218">
        <v>17</v>
      </c>
      <c r="B28" s="226" t="s">
        <v>701</v>
      </c>
      <c r="C28" s="251">
        <v>0</v>
      </c>
      <c r="D28" s="251">
        <v>0</v>
      </c>
      <c r="E28" s="251">
        <v>0</v>
      </c>
      <c r="F28" s="258">
        <v>0</v>
      </c>
      <c r="G28" s="251">
        <v>0</v>
      </c>
      <c r="H28" s="259">
        <v>0</v>
      </c>
      <c r="I28" s="259">
        <v>0</v>
      </c>
      <c r="J28" s="259">
        <v>0</v>
      </c>
    </row>
    <row r="29" spans="1:10">
      <c r="A29" s="218">
        <v>18</v>
      </c>
      <c r="B29" s="226" t="s">
        <v>702</v>
      </c>
      <c r="C29" s="251">
        <v>0</v>
      </c>
      <c r="D29" s="251">
        <v>0</v>
      </c>
      <c r="E29" s="251">
        <v>0</v>
      </c>
      <c r="F29" s="258">
        <v>0</v>
      </c>
      <c r="G29" s="251">
        <v>0</v>
      </c>
      <c r="H29" s="259">
        <v>0</v>
      </c>
      <c r="I29" s="259">
        <v>0</v>
      </c>
      <c r="J29" s="259">
        <v>0</v>
      </c>
    </row>
    <row r="30" spans="1:10">
      <c r="A30" s="218">
        <v>19</v>
      </c>
      <c r="B30" s="226" t="s">
        <v>703</v>
      </c>
      <c r="C30" s="251">
        <v>0</v>
      </c>
      <c r="D30" s="251">
        <v>0</v>
      </c>
      <c r="E30" s="251">
        <v>0</v>
      </c>
      <c r="F30" s="258">
        <v>0</v>
      </c>
      <c r="G30" s="251">
        <v>0</v>
      </c>
      <c r="H30" s="259">
        <v>0</v>
      </c>
      <c r="I30" s="259">
        <v>0</v>
      </c>
      <c r="J30" s="259">
        <v>0</v>
      </c>
    </row>
    <row r="31" spans="1:10">
      <c r="A31" s="218">
        <v>20</v>
      </c>
      <c r="B31" s="226" t="s">
        <v>704</v>
      </c>
      <c r="C31" s="251">
        <v>0</v>
      </c>
      <c r="D31" s="251">
        <v>0</v>
      </c>
      <c r="E31" s="251">
        <v>0</v>
      </c>
      <c r="F31" s="258">
        <v>0</v>
      </c>
      <c r="G31" s="251">
        <v>0</v>
      </c>
      <c r="H31" s="259">
        <v>0</v>
      </c>
      <c r="I31" s="259">
        <v>0</v>
      </c>
      <c r="J31" s="259">
        <v>0</v>
      </c>
    </row>
    <row r="32" spans="1:10">
      <c r="A32" s="218">
        <v>21</v>
      </c>
      <c r="B32" s="226" t="s">
        <v>705</v>
      </c>
      <c r="C32" s="251">
        <v>0</v>
      </c>
      <c r="D32" s="251">
        <v>0</v>
      </c>
      <c r="E32" s="251">
        <v>0</v>
      </c>
      <c r="F32" s="258">
        <v>0</v>
      </c>
      <c r="G32" s="251">
        <v>0</v>
      </c>
      <c r="H32" s="259">
        <v>0</v>
      </c>
      <c r="I32" s="259">
        <v>0</v>
      </c>
      <c r="J32" s="259">
        <v>0</v>
      </c>
    </row>
    <row r="33" spans="1:10">
      <c r="A33" s="218">
        <v>22</v>
      </c>
      <c r="B33" s="226" t="s">
        <v>706</v>
      </c>
      <c r="C33" s="251">
        <v>0</v>
      </c>
      <c r="D33" s="251">
        <v>0</v>
      </c>
      <c r="E33" s="251">
        <v>0</v>
      </c>
      <c r="F33" s="258">
        <v>0</v>
      </c>
      <c r="G33" s="251">
        <v>0</v>
      </c>
      <c r="H33" s="259">
        <v>0</v>
      </c>
      <c r="I33" s="259">
        <v>0</v>
      </c>
      <c r="J33" s="259">
        <v>0</v>
      </c>
    </row>
    <row r="34" spans="1:10">
      <c r="A34" s="218">
        <v>23</v>
      </c>
      <c r="B34" s="226" t="s">
        <v>707</v>
      </c>
      <c r="C34" s="251">
        <v>0</v>
      </c>
      <c r="D34" s="251">
        <v>0</v>
      </c>
      <c r="E34" s="251">
        <v>0</v>
      </c>
      <c r="F34" s="258">
        <v>0</v>
      </c>
      <c r="G34" s="251">
        <v>0</v>
      </c>
      <c r="H34" s="259">
        <v>0</v>
      </c>
      <c r="I34" s="259">
        <v>0</v>
      </c>
      <c r="J34" s="259">
        <v>0</v>
      </c>
    </row>
    <row r="35" spans="1:10">
      <c r="A35" s="218">
        <v>24</v>
      </c>
      <c r="B35" s="226" t="s">
        <v>708</v>
      </c>
      <c r="C35" s="251">
        <v>0</v>
      </c>
      <c r="D35" s="251">
        <v>0</v>
      </c>
      <c r="E35" s="251">
        <v>0</v>
      </c>
      <c r="F35" s="258">
        <v>0</v>
      </c>
      <c r="G35" s="251">
        <v>0</v>
      </c>
      <c r="H35" s="259">
        <v>0</v>
      </c>
      <c r="I35" s="259">
        <v>0</v>
      </c>
      <c r="J35" s="259">
        <v>0</v>
      </c>
    </row>
    <row r="36" spans="1:10">
      <c r="A36" s="218">
        <v>25</v>
      </c>
      <c r="B36" s="226" t="s">
        <v>709</v>
      </c>
      <c r="C36" s="251">
        <v>0</v>
      </c>
      <c r="D36" s="251">
        <v>0</v>
      </c>
      <c r="E36" s="251">
        <v>0</v>
      </c>
      <c r="F36" s="258">
        <v>0</v>
      </c>
      <c r="G36" s="251">
        <v>0</v>
      </c>
      <c r="H36" s="259">
        <v>0</v>
      </c>
      <c r="I36" s="259">
        <v>0</v>
      </c>
      <c r="J36" s="259">
        <v>0</v>
      </c>
    </row>
    <row r="37" spans="1:10">
      <c r="A37" s="218">
        <v>26</v>
      </c>
      <c r="B37" s="226" t="s">
        <v>710</v>
      </c>
      <c r="C37" s="251">
        <v>0</v>
      </c>
      <c r="D37" s="251">
        <v>0</v>
      </c>
      <c r="E37" s="251">
        <v>0</v>
      </c>
      <c r="F37" s="258">
        <v>0</v>
      </c>
      <c r="G37" s="251">
        <v>0</v>
      </c>
      <c r="H37" s="259">
        <v>0</v>
      </c>
      <c r="I37" s="259">
        <v>0</v>
      </c>
      <c r="J37" s="259">
        <v>0</v>
      </c>
    </row>
    <row r="38" spans="1:10">
      <c r="A38" s="218">
        <v>27</v>
      </c>
      <c r="B38" s="226" t="s">
        <v>711</v>
      </c>
      <c r="C38" s="251">
        <v>0</v>
      </c>
      <c r="D38" s="251">
        <v>0</v>
      </c>
      <c r="E38" s="251">
        <v>0</v>
      </c>
      <c r="F38" s="258">
        <v>0</v>
      </c>
      <c r="G38" s="251">
        <v>0</v>
      </c>
      <c r="H38" s="259">
        <v>0</v>
      </c>
      <c r="I38" s="259">
        <v>0</v>
      </c>
      <c r="J38" s="259">
        <v>0</v>
      </c>
    </row>
    <row r="39" spans="1:10">
      <c r="A39" s="218">
        <v>28</v>
      </c>
      <c r="B39" s="226" t="s">
        <v>712</v>
      </c>
      <c r="C39" s="251">
        <v>0</v>
      </c>
      <c r="D39" s="251">
        <v>0</v>
      </c>
      <c r="E39" s="251">
        <v>0</v>
      </c>
      <c r="F39" s="258">
        <v>0</v>
      </c>
      <c r="G39" s="251">
        <v>0</v>
      </c>
      <c r="H39" s="259">
        <v>0</v>
      </c>
      <c r="I39" s="259">
        <v>0</v>
      </c>
      <c r="J39" s="259">
        <v>0</v>
      </c>
    </row>
    <row r="40" spans="1:10">
      <c r="A40" s="218">
        <v>29</v>
      </c>
      <c r="B40" s="226" t="s">
        <v>713</v>
      </c>
      <c r="C40" s="251">
        <v>0</v>
      </c>
      <c r="D40" s="251">
        <v>0</v>
      </c>
      <c r="E40" s="251">
        <v>0</v>
      </c>
      <c r="F40" s="258">
        <v>0</v>
      </c>
      <c r="G40" s="251">
        <v>0</v>
      </c>
      <c r="H40" s="259">
        <v>0</v>
      </c>
      <c r="I40" s="259">
        <v>0</v>
      </c>
      <c r="J40" s="259">
        <v>0</v>
      </c>
    </row>
    <row r="41" spans="1:10">
      <c r="A41" s="218">
        <v>30</v>
      </c>
      <c r="B41" s="226" t="s">
        <v>714</v>
      </c>
      <c r="C41" s="251">
        <v>0</v>
      </c>
      <c r="D41" s="251">
        <v>0</v>
      </c>
      <c r="E41" s="251">
        <v>0</v>
      </c>
      <c r="F41" s="258">
        <v>0</v>
      </c>
      <c r="G41" s="251">
        <v>0</v>
      </c>
      <c r="H41" s="259">
        <v>0</v>
      </c>
      <c r="I41" s="259">
        <v>0</v>
      </c>
      <c r="J41" s="259">
        <v>0</v>
      </c>
    </row>
    <row r="42" spans="1:10">
      <c r="A42" s="383"/>
      <c r="B42" s="360" t="s">
        <v>18</v>
      </c>
      <c r="C42" s="389">
        <v>0</v>
      </c>
      <c r="D42" s="389">
        <v>0</v>
      </c>
      <c r="E42" s="389">
        <v>0</v>
      </c>
      <c r="F42" s="390">
        <v>0</v>
      </c>
      <c r="G42" s="389">
        <v>0</v>
      </c>
      <c r="H42" s="391">
        <v>0</v>
      </c>
      <c r="I42" s="391">
        <v>0</v>
      </c>
      <c r="J42" s="391">
        <v>0</v>
      </c>
    </row>
    <row r="43" spans="1:10">
      <c r="A43" s="9"/>
      <c r="B43" s="24"/>
      <c r="C43" s="24"/>
      <c r="D43" s="18"/>
      <c r="E43" s="18"/>
      <c r="F43" s="18"/>
      <c r="G43" s="18"/>
      <c r="H43" s="18"/>
      <c r="I43" s="18"/>
      <c r="J43" s="18"/>
    </row>
    <row r="44" spans="1:10">
      <c r="A44" s="9"/>
      <c r="B44" s="24"/>
      <c r="C44" s="24"/>
      <c r="D44" s="18"/>
      <c r="E44" s="18"/>
      <c r="F44" s="18"/>
      <c r="G44" s="18"/>
      <c r="H44" s="18"/>
      <c r="I44" s="18"/>
      <c r="J44" s="18"/>
    </row>
    <row r="45" spans="1:10">
      <c r="A45" s="9"/>
      <c r="B45" s="24"/>
      <c r="C45" s="24"/>
      <c r="D45" s="18"/>
      <c r="E45" s="18"/>
      <c r="F45" s="18"/>
      <c r="G45" s="18"/>
      <c r="H45" s="18"/>
      <c r="I45" s="18"/>
      <c r="J45" s="18"/>
    </row>
    <row r="46" spans="1:10" ht="15.75" customHeight="1">
      <c r="A46" s="12" t="s">
        <v>11</v>
      </c>
      <c r="B46" s="12"/>
      <c r="C46" s="12"/>
      <c r="D46" s="12"/>
      <c r="E46" s="12"/>
      <c r="F46" s="12"/>
      <c r="G46" s="12"/>
      <c r="I46" s="894" t="s">
        <v>12</v>
      </c>
      <c r="J46" s="894"/>
    </row>
    <row r="47" spans="1:10" ht="12.75" customHeight="1">
      <c r="A47" s="906" t="s">
        <v>13</v>
      </c>
      <c r="B47" s="906"/>
      <c r="C47" s="906"/>
      <c r="D47" s="906"/>
      <c r="E47" s="906"/>
      <c r="F47" s="906"/>
      <c r="G47" s="906"/>
      <c r="H47" s="906"/>
      <c r="I47" s="906"/>
      <c r="J47" s="906"/>
    </row>
    <row r="48" spans="1:10" ht="12.75" customHeight="1">
      <c r="A48" s="906" t="s">
        <v>19</v>
      </c>
      <c r="B48" s="906"/>
      <c r="C48" s="906"/>
      <c r="D48" s="906"/>
      <c r="E48" s="906"/>
      <c r="F48" s="906"/>
      <c r="G48" s="906"/>
      <c r="H48" s="906"/>
      <c r="I48" s="906"/>
      <c r="J48" s="906"/>
    </row>
    <row r="49" spans="1:10">
      <c r="A49" s="12"/>
      <c r="B49" s="12"/>
      <c r="C49" s="12"/>
      <c r="E49" s="12"/>
      <c r="H49" s="893" t="s">
        <v>83</v>
      </c>
      <c r="I49" s="893"/>
      <c r="J49" s="893"/>
    </row>
    <row r="53" spans="1:10">
      <c r="A53" s="1092"/>
      <c r="B53" s="1092"/>
      <c r="C53" s="1092"/>
      <c r="D53" s="1092"/>
      <c r="E53" s="1092"/>
      <c r="F53" s="1092"/>
      <c r="G53" s="1092"/>
      <c r="H53" s="1092"/>
      <c r="I53" s="1092"/>
      <c r="J53" s="1092"/>
    </row>
    <row r="55" spans="1:10">
      <c r="A55" s="1092"/>
      <c r="B55" s="1092"/>
      <c r="C55" s="1092"/>
      <c r="D55" s="1092"/>
      <c r="E55" s="1092"/>
      <c r="F55" s="1092"/>
      <c r="G55" s="1092"/>
      <c r="H55" s="1092"/>
      <c r="I55" s="1092"/>
      <c r="J55" s="1092"/>
    </row>
  </sheetData>
  <mergeCells count="16">
    <mergeCell ref="A48:J48"/>
    <mergeCell ref="H49:J49"/>
    <mergeCell ref="A53:J53"/>
    <mergeCell ref="A55:J55"/>
    <mergeCell ref="A9:A10"/>
    <mergeCell ref="B9:B10"/>
    <mergeCell ref="C9:F9"/>
    <mergeCell ref="G9:J9"/>
    <mergeCell ref="I46:J46"/>
    <mergeCell ref="A47:J47"/>
    <mergeCell ref="E1:I1"/>
    <mergeCell ref="A2:J2"/>
    <mergeCell ref="A3:J3"/>
    <mergeCell ref="A5:J5"/>
    <mergeCell ref="A8:B8"/>
    <mergeCell ref="H8:J8"/>
  </mergeCells>
  <printOptions horizontalCentered="1"/>
  <pageMargins left="0.70866141732283472" right="0.70866141732283472" top="0.23622047244094491" bottom="0" header="0.31496062992125984" footer="0.31496062992125984"/>
  <pageSetup paperSize="9" scale="84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5"/>
  <sheetViews>
    <sheetView zoomScaleSheetLayoutView="90" workbookViewId="0">
      <selection activeCell="K16" sqref="K16"/>
    </sheetView>
  </sheetViews>
  <sheetFormatPr defaultRowHeight="12.75"/>
  <cols>
    <col min="1" max="1" width="7.42578125" style="13" customWidth="1"/>
    <col min="2" max="2" width="17.140625" style="13" customWidth="1"/>
    <col min="3" max="3" width="11" style="13" customWidth="1"/>
    <col min="4" max="4" width="10" style="13" customWidth="1"/>
    <col min="5" max="5" width="13.140625" style="13" customWidth="1"/>
    <col min="6" max="6" width="14.28515625" style="13" customWidth="1"/>
    <col min="7" max="7" width="13.28515625" style="13" customWidth="1"/>
    <col min="8" max="8" width="14.7109375" style="13" customWidth="1"/>
    <col min="9" max="9" width="16.7109375" style="13" customWidth="1"/>
    <col min="10" max="10" width="19.28515625" style="13" customWidth="1"/>
    <col min="11" max="16384" width="9.140625" style="13"/>
  </cols>
  <sheetData>
    <row r="1" spans="1:16" customFormat="1">
      <c r="E1" s="959"/>
      <c r="F1" s="959"/>
      <c r="G1" s="959"/>
      <c r="H1" s="959"/>
      <c r="I1" s="959"/>
      <c r="J1" s="110" t="s">
        <v>384</v>
      </c>
    </row>
    <row r="2" spans="1:16" customFormat="1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</row>
    <row r="3" spans="1:16" customFormat="1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</row>
    <row r="4" spans="1:16" customFormat="1" ht="14.25" customHeight="1"/>
    <row r="5" spans="1:16" ht="15.75" customHeight="1">
      <c r="A5" s="1096" t="s">
        <v>930</v>
      </c>
      <c r="B5" s="1096"/>
      <c r="C5" s="1096"/>
      <c r="D5" s="1096"/>
      <c r="E5" s="1096"/>
      <c r="F5" s="1096"/>
      <c r="G5" s="1096"/>
      <c r="H5" s="1096"/>
      <c r="I5" s="1096"/>
      <c r="J5" s="1096"/>
    </row>
    <row r="6" spans="1:16" ht="13.5" customHeight="1">
      <c r="A6" s="1"/>
      <c r="B6" s="1"/>
      <c r="C6" s="1"/>
      <c r="D6" s="1"/>
      <c r="E6" s="1"/>
      <c r="F6" s="1"/>
      <c r="G6" s="1"/>
      <c r="H6" s="1"/>
      <c r="I6" s="1"/>
      <c r="J6" s="1"/>
    </row>
    <row r="7" spans="1:16" ht="0.75" customHeight="1"/>
    <row r="8" spans="1:16">
      <c r="A8" s="893" t="s">
        <v>734</v>
      </c>
      <c r="B8" s="893"/>
      <c r="C8" s="25"/>
      <c r="H8" s="1089" t="s">
        <v>923</v>
      </c>
      <c r="I8" s="1089"/>
      <c r="J8" s="1089"/>
    </row>
    <row r="9" spans="1:16">
      <c r="A9" s="936" t="s">
        <v>2</v>
      </c>
      <c r="B9" s="936" t="s">
        <v>3</v>
      </c>
      <c r="C9" s="902" t="s">
        <v>925</v>
      </c>
      <c r="D9" s="1010"/>
      <c r="E9" s="1010"/>
      <c r="F9" s="903"/>
      <c r="G9" s="902" t="s">
        <v>104</v>
      </c>
      <c r="H9" s="1010"/>
      <c r="I9" s="1010"/>
      <c r="J9" s="903"/>
      <c r="O9" s="16"/>
      <c r="P9" s="18"/>
    </row>
    <row r="10" spans="1:16" ht="53.25" customHeight="1">
      <c r="A10" s="936"/>
      <c r="B10" s="936"/>
      <c r="C10" s="338" t="s">
        <v>193</v>
      </c>
      <c r="D10" s="338" t="s">
        <v>16</v>
      </c>
      <c r="E10" s="387" t="s">
        <v>386</v>
      </c>
      <c r="F10" s="371" t="s">
        <v>210</v>
      </c>
      <c r="G10" s="338" t="s">
        <v>193</v>
      </c>
      <c r="H10" s="381" t="s">
        <v>17</v>
      </c>
      <c r="I10" s="388" t="s">
        <v>112</v>
      </c>
      <c r="J10" s="338" t="s">
        <v>211</v>
      </c>
    </row>
    <row r="11" spans="1:16">
      <c r="A11" s="338">
        <v>1</v>
      </c>
      <c r="B11" s="338">
        <v>2</v>
      </c>
      <c r="C11" s="338">
        <v>3</v>
      </c>
      <c r="D11" s="338">
        <v>4</v>
      </c>
      <c r="E11" s="338">
        <v>5</v>
      </c>
      <c r="F11" s="371">
        <v>6</v>
      </c>
      <c r="G11" s="338">
        <v>7</v>
      </c>
      <c r="H11" s="381">
        <v>8</v>
      </c>
      <c r="I11" s="338">
        <v>9</v>
      </c>
      <c r="J11" s="338">
        <v>10</v>
      </c>
    </row>
    <row r="12" spans="1:16" s="217" customFormat="1">
      <c r="A12" s="218">
        <v>1</v>
      </c>
      <c r="B12" s="118" t="s">
        <v>685</v>
      </c>
      <c r="C12" s="30">
        <v>0</v>
      </c>
      <c r="D12" s="30">
        <v>0</v>
      </c>
      <c r="E12" s="30">
        <v>0</v>
      </c>
      <c r="F12" s="638">
        <f>D12*E12</f>
        <v>0</v>
      </c>
      <c r="G12" s="251">
        <v>0</v>
      </c>
      <c r="H12" s="259">
        <v>0</v>
      </c>
      <c r="I12" s="259">
        <v>0</v>
      </c>
      <c r="J12" s="259">
        <v>0</v>
      </c>
    </row>
    <row r="13" spans="1:16" s="217" customFormat="1">
      <c r="A13" s="218">
        <v>2</v>
      </c>
      <c r="B13" s="118" t="s">
        <v>686</v>
      </c>
      <c r="C13" s="30">
        <v>0</v>
      </c>
      <c r="D13" s="30">
        <v>0</v>
      </c>
      <c r="E13" s="30">
        <v>0</v>
      </c>
      <c r="F13" s="638">
        <f t="shared" ref="F13:F41" si="0">D13*E13</f>
        <v>0</v>
      </c>
      <c r="G13" s="251">
        <v>0</v>
      </c>
      <c r="H13" s="259">
        <v>0</v>
      </c>
      <c r="I13" s="259">
        <v>0</v>
      </c>
      <c r="J13" s="259">
        <v>0</v>
      </c>
    </row>
    <row r="14" spans="1:16" s="217" customFormat="1">
      <c r="A14" s="218">
        <v>3</v>
      </c>
      <c r="B14" s="118" t="s">
        <v>687</v>
      </c>
      <c r="C14" s="30">
        <v>0</v>
      </c>
      <c r="D14" s="30">
        <v>0</v>
      </c>
      <c r="E14" s="30">
        <v>0</v>
      </c>
      <c r="F14" s="638">
        <f t="shared" si="0"/>
        <v>0</v>
      </c>
      <c r="G14" s="251">
        <v>0</v>
      </c>
      <c r="H14" s="259">
        <v>0</v>
      </c>
      <c r="I14" s="259">
        <v>0</v>
      </c>
      <c r="J14" s="259">
        <v>0</v>
      </c>
    </row>
    <row r="15" spans="1:16" s="217" customFormat="1">
      <c r="A15" s="218">
        <v>4</v>
      </c>
      <c r="B15" s="118" t="s">
        <v>688</v>
      </c>
      <c r="C15" s="30">
        <v>0</v>
      </c>
      <c r="D15" s="30">
        <v>0</v>
      </c>
      <c r="E15" s="30">
        <v>0</v>
      </c>
      <c r="F15" s="638">
        <f t="shared" si="0"/>
        <v>0</v>
      </c>
      <c r="G15" s="251">
        <v>0</v>
      </c>
      <c r="H15" s="259">
        <v>0</v>
      </c>
      <c r="I15" s="259">
        <v>0</v>
      </c>
      <c r="J15" s="259">
        <v>0</v>
      </c>
    </row>
    <row r="16" spans="1:16" s="217" customFormat="1">
      <c r="A16" s="218">
        <v>5</v>
      </c>
      <c r="B16" s="118" t="s">
        <v>689</v>
      </c>
      <c r="C16" s="30">
        <v>0</v>
      </c>
      <c r="D16" s="30">
        <v>0</v>
      </c>
      <c r="E16" s="30">
        <v>0</v>
      </c>
      <c r="F16" s="638">
        <f t="shared" si="0"/>
        <v>0</v>
      </c>
      <c r="G16" s="251">
        <v>0</v>
      </c>
      <c r="H16" s="259">
        <v>0</v>
      </c>
      <c r="I16" s="259">
        <v>0</v>
      </c>
      <c r="J16" s="259">
        <v>0</v>
      </c>
    </row>
    <row r="17" spans="1:10" s="217" customFormat="1">
      <c r="A17" s="218">
        <v>6</v>
      </c>
      <c r="B17" s="118" t="s">
        <v>690</v>
      </c>
      <c r="C17" s="30">
        <v>0</v>
      </c>
      <c r="D17" s="30">
        <v>0</v>
      </c>
      <c r="E17" s="30">
        <v>0</v>
      </c>
      <c r="F17" s="638">
        <f t="shared" si="0"/>
        <v>0</v>
      </c>
      <c r="G17" s="251">
        <v>0</v>
      </c>
      <c r="H17" s="259">
        <v>0</v>
      </c>
      <c r="I17" s="259">
        <v>0</v>
      </c>
      <c r="J17" s="259">
        <v>0</v>
      </c>
    </row>
    <row r="18" spans="1:10" s="217" customFormat="1">
      <c r="A18" s="218">
        <v>7</v>
      </c>
      <c r="B18" s="118" t="s">
        <v>691</v>
      </c>
      <c r="C18" s="30">
        <v>0</v>
      </c>
      <c r="D18" s="30">
        <v>0</v>
      </c>
      <c r="E18" s="30">
        <v>0</v>
      </c>
      <c r="F18" s="638">
        <f t="shared" si="0"/>
        <v>0</v>
      </c>
      <c r="G18" s="251">
        <v>0</v>
      </c>
      <c r="H18" s="259">
        <v>0</v>
      </c>
      <c r="I18" s="259">
        <v>0</v>
      </c>
      <c r="J18" s="259">
        <v>0</v>
      </c>
    </row>
    <row r="19" spans="1:10" s="217" customFormat="1">
      <c r="A19" s="218">
        <v>8</v>
      </c>
      <c r="B19" s="118" t="s">
        <v>692</v>
      </c>
      <c r="C19" s="30">
        <v>0</v>
      </c>
      <c r="D19" s="30">
        <v>0</v>
      </c>
      <c r="E19" s="30">
        <v>0</v>
      </c>
      <c r="F19" s="638">
        <f t="shared" si="0"/>
        <v>0</v>
      </c>
      <c r="G19" s="251">
        <v>0</v>
      </c>
      <c r="H19" s="259">
        <v>0</v>
      </c>
      <c r="I19" s="259">
        <v>0</v>
      </c>
      <c r="J19" s="259">
        <v>0</v>
      </c>
    </row>
    <row r="20" spans="1:10" s="217" customFormat="1">
      <c r="A20" s="218">
        <v>9</v>
      </c>
      <c r="B20" s="118" t="s">
        <v>693</v>
      </c>
      <c r="C20" s="30">
        <v>0</v>
      </c>
      <c r="D20" s="30">
        <v>0</v>
      </c>
      <c r="E20" s="30">
        <v>0</v>
      </c>
      <c r="F20" s="638">
        <f t="shared" si="0"/>
        <v>0</v>
      </c>
      <c r="G20" s="251">
        <v>0</v>
      </c>
      <c r="H20" s="259">
        <v>0</v>
      </c>
      <c r="I20" s="259">
        <v>0</v>
      </c>
      <c r="J20" s="259">
        <v>0</v>
      </c>
    </row>
    <row r="21" spans="1:10" s="217" customFormat="1">
      <c r="A21" s="218">
        <v>10</v>
      </c>
      <c r="B21" s="118" t="s">
        <v>694</v>
      </c>
      <c r="C21" s="30">
        <v>0</v>
      </c>
      <c r="D21" s="30">
        <v>0</v>
      </c>
      <c r="E21" s="30">
        <v>0</v>
      </c>
      <c r="F21" s="638">
        <f t="shared" si="0"/>
        <v>0</v>
      </c>
      <c r="G21" s="251">
        <v>0</v>
      </c>
      <c r="H21" s="259">
        <v>0</v>
      </c>
      <c r="I21" s="259">
        <v>0</v>
      </c>
      <c r="J21" s="259">
        <v>0</v>
      </c>
    </row>
    <row r="22" spans="1:10" s="217" customFormat="1">
      <c r="A22" s="218">
        <v>11</v>
      </c>
      <c r="B22" s="118" t="s">
        <v>695</v>
      </c>
      <c r="C22" s="30">
        <v>0</v>
      </c>
      <c r="D22" s="30">
        <v>0</v>
      </c>
      <c r="E22" s="30">
        <v>0</v>
      </c>
      <c r="F22" s="638">
        <f t="shared" si="0"/>
        <v>0</v>
      </c>
      <c r="G22" s="251">
        <v>0</v>
      </c>
      <c r="H22" s="259">
        <v>0</v>
      </c>
      <c r="I22" s="259">
        <v>0</v>
      </c>
      <c r="J22" s="259">
        <v>0</v>
      </c>
    </row>
    <row r="23" spans="1:10" s="217" customFormat="1">
      <c r="A23" s="218">
        <v>12</v>
      </c>
      <c r="B23" s="118" t="s">
        <v>696</v>
      </c>
      <c r="C23" s="30">
        <v>0</v>
      </c>
      <c r="D23" s="30">
        <v>0</v>
      </c>
      <c r="E23" s="30">
        <v>0</v>
      </c>
      <c r="F23" s="638">
        <f t="shared" si="0"/>
        <v>0</v>
      </c>
      <c r="G23" s="251">
        <v>0</v>
      </c>
      <c r="H23" s="259">
        <v>0</v>
      </c>
      <c r="I23" s="259">
        <v>0</v>
      </c>
      <c r="J23" s="259">
        <v>0</v>
      </c>
    </row>
    <row r="24" spans="1:10" s="217" customFormat="1">
      <c r="A24" s="218">
        <v>13</v>
      </c>
      <c r="B24" s="118" t="s">
        <v>697</v>
      </c>
      <c r="C24" s="30">
        <v>0</v>
      </c>
      <c r="D24" s="30">
        <v>0</v>
      </c>
      <c r="E24" s="30">
        <v>0</v>
      </c>
      <c r="F24" s="638">
        <f t="shared" si="0"/>
        <v>0</v>
      </c>
      <c r="G24" s="251">
        <v>0</v>
      </c>
      <c r="H24" s="259">
        <v>0</v>
      </c>
      <c r="I24" s="259">
        <v>0</v>
      </c>
      <c r="J24" s="259">
        <v>0</v>
      </c>
    </row>
    <row r="25" spans="1:10" s="217" customFormat="1">
      <c r="A25" s="218">
        <v>14</v>
      </c>
      <c r="B25" s="118" t="s">
        <v>698</v>
      </c>
      <c r="C25" s="30">
        <v>0</v>
      </c>
      <c r="D25" s="30">
        <v>0</v>
      </c>
      <c r="E25" s="30">
        <v>0</v>
      </c>
      <c r="F25" s="638">
        <f t="shared" si="0"/>
        <v>0</v>
      </c>
      <c r="G25" s="251">
        <v>0</v>
      </c>
      <c r="H25" s="259">
        <v>0</v>
      </c>
      <c r="I25" s="259">
        <v>0</v>
      </c>
      <c r="J25" s="259">
        <v>0</v>
      </c>
    </row>
    <row r="26" spans="1:10" s="217" customFormat="1">
      <c r="A26" s="218">
        <v>15</v>
      </c>
      <c r="B26" s="118" t="s">
        <v>699</v>
      </c>
      <c r="C26" s="30">
        <v>0</v>
      </c>
      <c r="D26" s="30">
        <v>0</v>
      </c>
      <c r="E26" s="30">
        <v>0</v>
      </c>
      <c r="F26" s="638">
        <f t="shared" si="0"/>
        <v>0</v>
      </c>
      <c r="G26" s="251">
        <v>0</v>
      </c>
      <c r="H26" s="259">
        <v>0</v>
      </c>
      <c r="I26" s="259">
        <v>0</v>
      </c>
      <c r="J26" s="259">
        <v>0</v>
      </c>
    </row>
    <row r="27" spans="1:10">
      <c r="A27" s="218">
        <v>16</v>
      </c>
      <c r="B27" s="226" t="s">
        <v>700</v>
      </c>
      <c r="C27" s="30">
        <v>0</v>
      </c>
      <c r="D27" s="30">
        <v>0</v>
      </c>
      <c r="E27" s="30">
        <v>0</v>
      </c>
      <c r="F27" s="638">
        <f t="shared" si="0"/>
        <v>0</v>
      </c>
      <c r="G27" s="251">
        <v>0</v>
      </c>
      <c r="H27" s="259">
        <v>0</v>
      </c>
      <c r="I27" s="259">
        <v>0</v>
      </c>
      <c r="J27" s="259">
        <v>0</v>
      </c>
    </row>
    <row r="28" spans="1:10">
      <c r="A28" s="218">
        <v>17</v>
      </c>
      <c r="B28" s="226" t="s">
        <v>701</v>
      </c>
      <c r="C28" s="30">
        <v>0</v>
      </c>
      <c r="D28" s="30">
        <v>0</v>
      </c>
      <c r="E28" s="30">
        <v>0</v>
      </c>
      <c r="F28" s="638">
        <f t="shared" si="0"/>
        <v>0</v>
      </c>
      <c r="G28" s="251">
        <v>0</v>
      </c>
      <c r="H28" s="259">
        <v>0</v>
      </c>
      <c r="I28" s="259">
        <v>0</v>
      </c>
      <c r="J28" s="259">
        <v>0</v>
      </c>
    </row>
    <row r="29" spans="1:10">
      <c r="A29" s="218">
        <v>18</v>
      </c>
      <c r="B29" s="226" t="s">
        <v>702</v>
      </c>
      <c r="C29" s="30">
        <v>0</v>
      </c>
      <c r="D29" s="30">
        <v>0</v>
      </c>
      <c r="E29" s="30">
        <v>0</v>
      </c>
      <c r="F29" s="638">
        <f t="shared" si="0"/>
        <v>0</v>
      </c>
      <c r="G29" s="251">
        <v>0</v>
      </c>
      <c r="H29" s="259">
        <v>0</v>
      </c>
      <c r="I29" s="259">
        <v>0</v>
      </c>
      <c r="J29" s="259">
        <v>0</v>
      </c>
    </row>
    <row r="30" spans="1:10">
      <c r="A30" s="218">
        <v>19</v>
      </c>
      <c r="B30" s="226" t="s">
        <v>703</v>
      </c>
      <c r="C30" s="30">
        <v>0</v>
      </c>
      <c r="D30" s="30">
        <v>0</v>
      </c>
      <c r="E30" s="30">
        <v>0</v>
      </c>
      <c r="F30" s="638">
        <f t="shared" si="0"/>
        <v>0</v>
      </c>
      <c r="G30" s="251">
        <v>0</v>
      </c>
      <c r="H30" s="259">
        <v>0</v>
      </c>
      <c r="I30" s="259">
        <v>0</v>
      </c>
      <c r="J30" s="259">
        <v>0</v>
      </c>
    </row>
    <row r="31" spans="1:10">
      <c r="A31" s="218">
        <v>20</v>
      </c>
      <c r="B31" s="226" t="s">
        <v>704</v>
      </c>
      <c r="C31" s="30">
        <v>0</v>
      </c>
      <c r="D31" s="30">
        <v>0</v>
      </c>
      <c r="E31" s="30">
        <v>0</v>
      </c>
      <c r="F31" s="638">
        <f t="shared" si="0"/>
        <v>0</v>
      </c>
      <c r="G31" s="251">
        <v>0</v>
      </c>
      <c r="H31" s="259">
        <v>0</v>
      </c>
      <c r="I31" s="259">
        <v>0</v>
      </c>
      <c r="J31" s="259">
        <v>0</v>
      </c>
    </row>
    <row r="32" spans="1:10">
      <c r="A32" s="218">
        <v>21</v>
      </c>
      <c r="B32" s="226" t="s">
        <v>705</v>
      </c>
      <c r="C32" s="30">
        <v>0</v>
      </c>
      <c r="D32" s="30">
        <v>0</v>
      </c>
      <c r="E32" s="30">
        <v>0</v>
      </c>
      <c r="F32" s="638">
        <f t="shared" si="0"/>
        <v>0</v>
      </c>
      <c r="G32" s="251">
        <v>0</v>
      </c>
      <c r="H32" s="259">
        <v>0</v>
      </c>
      <c r="I32" s="259">
        <v>0</v>
      </c>
      <c r="J32" s="259">
        <v>0</v>
      </c>
    </row>
    <row r="33" spans="1:10">
      <c r="A33" s="218">
        <v>22</v>
      </c>
      <c r="B33" s="226" t="s">
        <v>706</v>
      </c>
      <c r="C33" s="30">
        <v>0</v>
      </c>
      <c r="D33" s="30">
        <v>0</v>
      </c>
      <c r="E33" s="30">
        <v>0</v>
      </c>
      <c r="F33" s="638">
        <f t="shared" si="0"/>
        <v>0</v>
      </c>
      <c r="G33" s="251">
        <v>0</v>
      </c>
      <c r="H33" s="259">
        <v>0</v>
      </c>
      <c r="I33" s="259">
        <v>0</v>
      </c>
      <c r="J33" s="259">
        <v>0</v>
      </c>
    </row>
    <row r="34" spans="1:10">
      <c r="A34" s="218">
        <v>23</v>
      </c>
      <c r="B34" s="226" t="s">
        <v>707</v>
      </c>
      <c r="C34" s="30">
        <v>0</v>
      </c>
      <c r="D34" s="30">
        <v>0</v>
      </c>
      <c r="E34" s="30">
        <v>0</v>
      </c>
      <c r="F34" s="638">
        <f t="shared" si="0"/>
        <v>0</v>
      </c>
      <c r="G34" s="251">
        <v>0</v>
      </c>
      <c r="H34" s="259">
        <v>0</v>
      </c>
      <c r="I34" s="259">
        <v>0</v>
      </c>
      <c r="J34" s="259">
        <v>0</v>
      </c>
    </row>
    <row r="35" spans="1:10">
      <c r="A35" s="218">
        <v>24</v>
      </c>
      <c r="B35" s="226" t="s">
        <v>708</v>
      </c>
      <c r="C35" s="30">
        <v>0</v>
      </c>
      <c r="D35" s="30">
        <v>0</v>
      </c>
      <c r="E35" s="30">
        <v>0</v>
      </c>
      <c r="F35" s="638">
        <f t="shared" si="0"/>
        <v>0</v>
      </c>
      <c r="G35" s="251">
        <v>0</v>
      </c>
      <c r="H35" s="259">
        <v>0</v>
      </c>
      <c r="I35" s="259">
        <v>0</v>
      </c>
      <c r="J35" s="259">
        <v>0</v>
      </c>
    </row>
    <row r="36" spans="1:10">
      <c r="A36" s="218">
        <v>25</v>
      </c>
      <c r="B36" s="226" t="s">
        <v>709</v>
      </c>
      <c r="C36" s="30">
        <v>0</v>
      </c>
      <c r="D36" s="30">
        <v>0</v>
      </c>
      <c r="E36" s="30">
        <v>0</v>
      </c>
      <c r="F36" s="638">
        <f t="shared" si="0"/>
        <v>0</v>
      </c>
      <c r="G36" s="251">
        <v>0</v>
      </c>
      <c r="H36" s="259">
        <v>0</v>
      </c>
      <c r="I36" s="259">
        <v>0</v>
      </c>
      <c r="J36" s="259">
        <v>0</v>
      </c>
    </row>
    <row r="37" spans="1:10">
      <c r="A37" s="218">
        <v>26</v>
      </c>
      <c r="B37" s="226" t="s">
        <v>710</v>
      </c>
      <c r="C37" s="30">
        <v>0</v>
      </c>
      <c r="D37" s="30">
        <v>0</v>
      </c>
      <c r="E37" s="30">
        <v>0</v>
      </c>
      <c r="F37" s="638">
        <f t="shared" si="0"/>
        <v>0</v>
      </c>
      <c r="G37" s="251">
        <v>0</v>
      </c>
      <c r="H37" s="259">
        <v>0</v>
      </c>
      <c r="I37" s="259">
        <v>0</v>
      </c>
      <c r="J37" s="259">
        <v>0</v>
      </c>
    </row>
    <row r="38" spans="1:10">
      <c r="A38" s="218">
        <v>27</v>
      </c>
      <c r="B38" s="226" t="s">
        <v>711</v>
      </c>
      <c r="C38" s="30">
        <v>0</v>
      </c>
      <c r="D38" s="30">
        <v>0</v>
      </c>
      <c r="E38" s="30">
        <v>0</v>
      </c>
      <c r="F38" s="638">
        <f t="shared" si="0"/>
        <v>0</v>
      </c>
      <c r="G38" s="251">
        <v>0</v>
      </c>
      <c r="H38" s="259">
        <v>0</v>
      </c>
      <c r="I38" s="259">
        <v>0</v>
      </c>
      <c r="J38" s="259">
        <v>0</v>
      </c>
    </row>
    <row r="39" spans="1:10">
      <c r="A39" s="218">
        <v>28</v>
      </c>
      <c r="B39" s="226" t="s">
        <v>712</v>
      </c>
      <c r="C39" s="30">
        <v>0</v>
      </c>
      <c r="D39" s="30">
        <v>0</v>
      </c>
      <c r="E39" s="30">
        <v>0</v>
      </c>
      <c r="F39" s="638">
        <f t="shared" si="0"/>
        <v>0</v>
      </c>
      <c r="G39" s="251">
        <v>0</v>
      </c>
      <c r="H39" s="259">
        <v>0</v>
      </c>
      <c r="I39" s="259">
        <v>0</v>
      </c>
      <c r="J39" s="259">
        <v>0</v>
      </c>
    </row>
    <row r="40" spans="1:10">
      <c r="A40" s="218">
        <v>29</v>
      </c>
      <c r="B40" s="226" t="s">
        <v>713</v>
      </c>
      <c r="C40" s="30">
        <v>0</v>
      </c>
      <c r="D40" s="30">
        <v>0</v>
      </c>
      <c r="E40" s="30">
        <v>0</v>
      </c>
      <c r="F40" s="638">
        <f t="shared" si="0"/>
        <v>0</v>
      </c>
      <c r="G40" s="251">
        <v>0</v>
      </c>
      <c r="H40" s="259">
        <v>0</v>
      </c>
      <c r="I40" s="259">
        <v>0</v>
      </c>
      <c r="J40" s="259">
        <v>0</v>
      </c>
    </row>
    <row r="41" spans="1:10">
      <c r="A41" s="218">
        <v>30</v>
      </c>
      <c r="B41" s="226" t="s">
        <v>714</v>
      </c>
      <c r="C41" s="30">
        <v>0</v>
      </c>
      <c r="D41" s="30">
        <v>0</v>
      </c>
      <c r="E41" s="30">
        <v>0</v>
      </c>
      <c r="F41" s="638">
        <f t="shared" si="0"/>
        <v>0</v>
      </c>
      <c r="G41" s="251">
        <v>0</v>
      </c>
      <c r="H41" s="259">
        <v>0</v>
      </c>
      <c r="I41" s="259">
        <v>0</v>
      </c>
      <c r="J41" s="259">
        <v>0</v>
      </c>
    </row>
    <row r="42" spans="1:10">
      <c r="A42" s="384"/>
      <c r="B42" s="360" t="s">
        <v>18</v>
      </c>
      <c r="C42" s="356">
        <f>SUM(C12:C41)</f>
        <v>0</v>
      </c>
      <c r="D42" s="356">
        <f>SUM(D12:D41)</f>
        <v>0</v>
      </c>
      <c r="E42" s="639">
        <v>0</v>
      </c>
      <c r="F42" s="367">
        <f>SUM(F12:F41)</f>
        <v>0</v>
      </c>
      <c r="G42" s="384">
        <v>0</v>
      </c>
      <c r="H42" s="392">
        <v>0</v>
      </c>
      <c r="I42" s="392">
        <v>0</v>
      </c>
      <c r="J42" s="392">
        <v>0</v>
      </c>
    </row>
    <row r="43" spans="1:10">
      <c r="A43" s="9"/>
      <c r="B43" s="24"/>
      <c r="C43" s="24"/>
      <c r="D43" s="18"/>
      <c r="E43" s="18"/>
      <c r="F43" s="18"/>
      <c r="G43" s="18"/>
      <c r="H43" s="18"/>
      <c r="I43" s="18"/>
      <c r="J43" s="18"/>
    </row>
    <row r="44" spans="1:10">
      <c r="A44" s="9"/>
      <c r="B44" s="24"/>
      <c r="C44" s="24"/>
      <c r="D44" s="18"/>
      <c r="E44" s="18"/>
      <c r="F44" s="18"/>
      <c r="G44" s="18"/>
      <c r="H44" s="18"/>
      <c r="I44" s="18"/>
      <c r="J44" s="18"/>
    </row>
    <row r="45" spans="1:10">
      <c r="A45" s="9"/>
      <c r="B45" s="24"/>
      <c r="C45" s="24"/>
      <c r="D45" s="18"/>
      <c r="E45" s="18"/>
      <c r="F45" s="18"/>
      <c r="G45" s="18"/>
      <c r="H45" s="18"/>
      <c r="I45" s="18"/>
      <c r="J45" s="18"/>
    </row>
    <row r="46" spans="1:10" ht="15.75" customHeight="1">
      <c r="A46" s="12" t="s">
        <v>11</v>
      </c>
      <c r="B46" s="12"/>
      <c r="C46" s="12"/>
      <c r="D46" s="12"/>
      <c r="E46" s="12"/>
      <c r="F46" s="12"/>
      <c r="G46" s="12"/>
      <c r="I46" s="894" t="s">
        <v>12</v>
      </c>
      <c r="J46" s="894"/>
    </row>
    <row r="47" spans="1:10" ht="12.75" customHeight="1">
      <c r="A47" s="906" t="s">
        <v>13</v>
      </c>
      <c r="B47" s="906"/>
      <c r="C47" s="906"/>
      <c r="D47" s="906"/>
      <c r="E47" s="906"/>
      <c r="F47" s="906"/>
      <c r="G47" s="906"/>
      <c r="H47" s="906"/>
      <c r="I47" s="906"/>
      <c r="J47" s="906"/>
    </row>
    <row r="48" spans="1:10" ht="12.75" customHeight="1">
      <c r="A48" s="906" t="s">
        <v>19</v>
      </c>
      <c r="B48" s="906"/>
      <c r="C48" s="906"/>
      <c r="D48" s="906"/>
      <c r="E48" s="906"/>
      <c r="F48" s="906"/>
      <c r="G48" s="906"/>
      <c r="H48" s="906"/>
      <c r="I48" s="906"/>
      <c r="J48" s="906"/>
    </row>
    <row r="49" spans="1:10">
      <c r="A49" s="12"/>
      <c r="B49" s="12"/>
      <c r="C49" s="12"/>
      <c r="E49" s="12"/>
      <c r="H49" s="893" t="s">
        <v>83</v>
      </c>
      <c r="I49" s="893"/>
      <c r="J49" s="893"/>
    </row>
    <row r="53" spans="1:10">
      <c r="A53" s="1092"/>
      <c r="B53" s="1092"/>
      <c r="C53" s="1092"/>
      <c r="D53" s="1092"/>
      <c r="E53" s="1092"/>
      <c r="F53" s="1092"/>
      <c r="G53" s="1092"/>
      <c r="H53" s="1092"/>
      <c r="I53" s="1092"/>
      <c r="J53" s="1092"/>
    </row>
    <row r="55" spans="1:10">
      <c r="A55" s="1092"/>
      <c r="B55" s="1092"/>
      <c r="C55" s="1092"/>
      <c r="D55" s="1092"/>
      <c r="E55" s="1092"/>
      <c r="F55" s="1092"/>
      <c r="G55" s="1092"/>
      <c r="H55" s="1092"/>
      <c r="I55" s="1092"/>
      <c r="J55" s="1092"/>
    </row>
  </sheetData>
  <mergeCells count="16">
    <mergeCell ref="E1:I1"/>
    <mergeCell ref="A2:J2"/>
    <mergeCell ref="A3:J3"/>
    <mergeCell ref="A5:J5"/>
    <mergeCell ref="A8:B8"/>
    <mergeCell ref="H8:J8"/>
    <mergeCell ref="A48:J48"/>
    <mergeCell ref="H49:J49"/>
    <mergeCell ref="A53:J53"/>
    <mergeCell ref="A55:J55"/>
    <mergeCell ref="A9:A10"/>
    <mergeCell ref="B9:B10"/>
    <mergeCell ref="C9:F9"/>
    <mergeCell ref="G9:J9"/>
    <mergeCell ref="I46:J46"/>
    <mergeCell ref="A47:J47"/>
  </mergeCells>
  <printOptions horizontalCentered="1"/>
  <pageMargins left="0.70866141732283472" right="0.70866141732283472" top="0.23622047244094491" bottom="0" header="0.31496062992125984" footer="0.31496062992125984"/>
  <pageSetup paperSize="9" scale="86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5"/>
  <sheetViews>
    <sheetView zoomScaleSheetLayoutView="78" workbookViewId="0">
      <selection activeCell="K22" sqref="K22"/>
    </sheetView>
  </sheetViews>
  <sheetFormatPr defaultRowHeight="12.75"/>
  <cols>
    <col min="1" max="1" width="7.42578125" style="13" customWidth="1"/>
    <col min="2" max="2" width="18.28515625" style="13" customWidth="1"/>
    <col min="3" max="3" width="11.85546875" style="13" customWidth="1"/>
    <col min="4" max="4" width="12.42578125" style="13" customWidth="1"/>
    <col min="5" max="5" width="13.85546875" style="13" customWidth="1"/>
    <col min="6" max="6" width="21.140625" style="13" customWidth="1"/>
    <col min="7" max="7" width="13.28515625" style="13" customWidth="1"/>
    <col min="8" max="8" width="14.7109375" style="13" customWidth="1"/>
    <col min="9" max="9" width="16.7109375" style="13" customWidth="1"/>
    <col min="10" max="10" width="19.28515625" style="13" customWidth="1"/>
    <col min="11" max="16384" width="9.140625" style="13"/>
  </cols>
  <sheetData>
    <row r="1" spans="1:16" customFormat="1">
      <c r="E1" s="959"/>
      <c r="F1" s="959"/>
      <c r="G1" s="959"/>
      <c r="H1" s="959"/>
      <c r="I1" s="959"/>
      <c r="J1" s="110" t="s">
        <v>460</v>
      </c>
    </row>
    <row r="2" spans="1:16" customFormat="1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</row>
    <row r="3" spans="1:16" customFormat="1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</row>
    <row r="4" spans="1:16" customFormat="1" ht="14.25" customHeight="1"/>
    <row r="5" spans="1:16" ht="31.5" customHeight="1">
      <c r="A5" s="1084" t="s">
        <v>931</v>
      </c>
      <c r="B5" s="1084"/>
      <c r="C5" s="1084"/>
      <c r="D5" s="1084"/>
      <c r="E5" s="1084"/>
      <c r="F5" s="1084"/>
      <c r="G5" s="1084"/>
      <c r="H5" s="1084"/>
      <c r="I5" s="1084"/>
      <c r="J5" s="1084"/>
    </row>
    <row r="6" spans="1:16" ht="13.5" customHeight="1">
      <c r="A6" s="1"/>
      <c r="B6" s="1"/>
      <c r="C6" s="1"/>
      <c r="D6" s="1"/>
      <c r="E6" s="1"/>
      <c r="F6" s="1"/>
      <c r="G6" s="1"/>
      <c r="H6" s="1"/>
      <c r="I6" s="1"/>
      <c r="J6" s="1"/>
    </row>
    <row r="7" spans="1:16" ht="0.75" customHeight="1"/>
    <row r="8" spans="1:16">
      <c r="A8" s="893" t="s">
        <v>734</v>
      </c>
      <c r="B8" s="893"/>
      <c r="C8" s="25"/>
      <c r="H8" s="1089" t="s">
        <v>923</v>
      </c>
      <c r="I8" s="1089"/>
      <c r="J8" s="1089"/>
    </row>
    <row r="9" spans="1:16">
      <c r="A9" s="936" t="s">
        <v>2</v>
      </c>
      <c r="B9" s="936" t="s">
        <v>3</v>
      </c>
      <c r="C9" s="902" t="s">
        <v>925</v>
      </c>
      <c r="D9" s="1010"/>
      <c r="E9" s="1010"/>
      <c r="F9" s="903"/>
      <c r="G9" s="902" t="s">
        <v>104</v>
      </c>
      <c r="H9" s="1010"/>
      <c r="I9" s="1010"/>
      <c r="J9" s="903"/>
      <c r="O9" s="16"/>
      <c r="P9" s="18"/>
    </row>
    <row r="10" spans="1:16" ht="41.25" customHeight="1">
      <c r="A10" s="936"/>
      <c r="B10" s="936"/>
      <c r="C10" s="338" t="s">
        <v>193</v>
      </c>
      <c r="D10" s="338" t="s">
        <v>16</v>
      </c>
      <c r="E10" s="387" t="s">
        <v>387</v>
      </c>
      <c r="F10" s="371" t="s">
        <v>210</v>
      </c>
      <c r="G10" s="338" t="s">
        <v>193</v>
      </c>
      <c r="H10" s="381" t="s">
        <v>17</v>
      </c>
      <c r="I10" s="388" t="s">
        <v>112</v>
      </c>
      <c r="J10" s="338" t="s">
        <v>211</v>
      </c>
    </row>
    <row r="11" spans="1:16">
      <c r="A11" s="338">
        <v>1</v>
      </c>
      <c r="B11" s="338">
        <v>2</v>
      </c>
      <c r="C11" s="338">
        <v>3</v>
      </c>
      <c r="D11" s="338">
        <v>4</v>
      </c>
      <c r="E11" s="338">
        <v>5</v>
      </c>
      <c r="F11" s="371">
        <v>6</v>
      </c>
      <c r="G11" s="338">
        <v>7</v>
      </c>
      <c r="H11" s="381">
        <v>8</v>
      </c>
      <c r="I11" s="338">
        <v>9</v>
      </c>
      <c r="J11" s="338">
        <v>10</v>
      </c>
    </row>
    <row r="12" spans="1:16" s="217" customFormat="1">
      <c r="A12" s="218">
        <v>1</v>
      </c>
      <c r="B12" s="118" t="s">
        <v>685</v>
      </c>
      <c r="C12" s="30">
        <v>0</v>
      </c>
      <c r="D12" s="30">
        <v>0</v>
      </c>
      <c r="E12" s="30">
        <v>0</v>
      </c>
      <c r="F12" s="638">
        <f>D12*E12</f>
        <v>0</v>
      </c>
      <c r="G12" s="251">
        <v>0</v>
      </c>
      <c r="H12" s="259">
        <v>0</v>
      </c>
      <c r="I12" s="259">
        <v>0</v>
      </c>
      <c r="J12" s="259">
        <v>0</v>
      </c>
    </row>
    <row r="13" spans="1:16" s="217" customFormat="1">
      <c r="A13" s="218">
        <v>2</v>
      </c>
      <c r="B13" s="118" t="s">
        <v>686</v>
      </c>
      <c r="C13" s="30">
        <v>0</v>
      </c>
      <c r="D13" s="30">
        <v>0</v>
      </c>
      <c r="E13" s="30">
        <v>0</v>
      </c>
      <c r="F13" s="638">
        <f t="shared" ref="F13:F41" si="0">D13*E13</f>
        <v>0</v>
      </c>
      <c r="G13" s="251">
        <v>0</v>
      </c>
      <c r="H13" s="259">
        <v>0</v>
      </c>
      <c r="I13" s="259">
        <v>0</v>
      </c>
      <c r="J13" s="259">
        <v>0</v>
      </c>
    </row>
    <row r="14" spans="1:16" s="217" customFormat="1">
      <c r="A14" s="218">
        <v>3</v>
      </c>
      <c r="B14" s="118" t="s">
        <v>687</v>
      </c>
      <c r="C14" s="30">
        <v>0</v>
      </c>
      <c r="D14" s="30">
        <v>0</v>
      </c>
      <c r="E14" s="30">
        <v>0</v>
      </c>
      <c r="F14" s="638">
        <f t="shared" si="0"/>
        <v>0</v>
      </c>
      <c r="G14" s="251">
        <v>0</v>
      </c>
      <c r="H14" s="259">
        <v>0</v>
      </c>
      <c r="I14" s="259">
        <v>0</v>
      </c>
      <c r="J14" s="259">
        <v>0</v>
      </c>
    </row>
    <row r="15" spans="1:16" s="217" customFormat="1">
      <c r="A15" s="218">
        <v>4</v>
      </c>
      <c r="B15" s="118" t="s">
        <v>688</v>
      </c>
      <c r="C15" s="30">
        <v>0</v>
      </c>
      <c r="D15" s="30">
        <v>0</v>
      </c>
      <c r="E15" s="30">
        <v>0</v>
      </c>
      <c r="F15" s="638">
        <f t="shared" si="0"/>
        <v>0</v>
      </c>
      <c r="G15" s="251">
        <v>0</v>
      </c>
      <c r="H15" s="259">
        <v>0</v>
      </c>
      <c r="I15" s="259">
        <v>0</v>
      </c>
      <c r="J15" s="259">
        <v>0</v>
      </c>
    </row>
    <row r="16" spans="1:16" s="217" customFormat="1">
      <c r="A16" s="218">
        <v>5</v>
      </c>
      <c r="B16" s="118" t="s">
        <v>689</v>
      </c>
      <c r="C16" s="30">
        <v>0</v>
      </c>
      <c r="D16" s="30">
        <v>0</v>
      </c>
      <c r="E16" s="30">
        <v>0</v>
      </c>
      <c r="F16" s="638">
        <f t="shared" si="0"/>
        <v>0</v>
      </c>
      <c r="G16" s="251">
        <v>0</v>
      </c>
      <c r="H16" s="259">
        <v>0</v>
      </c>
      <c r="I16" s="259">
        <v>0</v>
      </c>
      <c r="J16" s="259">
        <v>0</v>
      </c>
    </row>
    <row r="17" spans="1:10" s="217" customFormat="1">
      <c r="A17" s="218">
        <v>6</v>
      </c>
      <c r="B17" s="118" t="s">
        <v>690</v>
      </c>
      <c r="C17" s="30">
        <v>0</v>
      </c>
      <c r="D17" s="30">
        <v>0</v>
      </c>
      <c r="E17" s="30">
        <v>0</v>
      </c>
      <c r="F17" s="638">
        <f t="shared" si="0"/>
        <v>0</v>
      </c>
      <c r="G17" s="251">
        <v>0</v>
      </c>
      <c r="H17" s="259">
        <v>0</v>
      </c>
      <c r="I17" s="259">
        <v>0</v>
      </c>
      <c r="J17" s="259">
        <v>0</v>
      </c>
    </row>
    <row r="18" spans="1:10" s="217" customFormat="1">
      <c r="A18" s="218">
        <v>7</v>
      </c>
      <c r="B18" s="118" t="s">
        <v>691</v>
      </c>
      <c r="C18" s="30">
        <v>0</v>
      </c>
      <c r="D18" s="30">
        <v>0</v>
      </c>
      <c r="E18" s="30">
        <v>0</v>
      </c>
      <c r="F18" s="638">
        <f t="shared" si="0"/>
        <v>0</v>
      </c>
      <c r="G18" s="251">
        <v>0</v>
      </c>
      <c r="H18" s="259">
        <v>0</v>
      </c>
      <c r="I18" s="259">
        <v>0</v>
      </c>
      <c r="J18" s="259">
        <v>0</v>
      </c>
    </row>
    <row r="19" spans="1:10" s="217" customFormat="1">
      <c r="A19" s="218">
        <v>8</v>
      </c>
      <c r="B19" s="118" t="s">
        <v>692</v>
      </c>
      <c r="C19" s="30">
        <v>0</v>
      </c>
      <c r="D19" s="30">
        <v>0</v>
      </c>
      <c r="E19" s="30">
        <v>0</v>
      </c>
      <c r="F19" s="638">
        <f t="shared" si="0"/>
        <v>0</v>
      </c>
      <c r="G19" s="251">
        <v>0</v>
      </c>
      <c r="H19" s="259">
        <v>0</v>
      </c>
      <c r="I19" s="259">
        <v>0</v>
      </c>
      <c r="J19" s="259">
        <v>0</v>
      </c>
    </row>
    <row r="20" spans="1:10" s="217" customFormat="1">
      <c r="A20" s="218">
        <v>9</v>
      </c>
      <c r="B20" s="118" t="s">
        <v>693</v>
      </c>
      <c r="C20" s="30">
        <v>0</v>
      </c>
      <c r="D20" s="30">
        <v>0</v>
      </c>
      <c r="E20" s="30">
        <v>0</v>
      </c>
      <c r="F20" s="638">
        <f t="shared" si="0"/>
        <v>0</v>
      </c>
      <c r="G20" s="251">
        <v>0</v>
      </c>
      <c r="H20" s="259">
        <v>0</v>
      </c>
      <c r="I20" s="259">
        <v>0</v>
      </c>
      <c r="J20" s="259">
        <v>0</v>
      </c>
    </row>
    <row r="21" spans="1:10" s="217" customFormat="1">
      <c r="A21" s="218">
        <v>10</v>
      </c>
      <c r="B21" s="118" t="s">
        <v>694</v>
      </c>
      <c r="C21" s="30">
        <v>0</v>
      </c>
      <c r="D21" s="30">
        <v>0</v>
      </c>
      <c r="E21" s="30">
        <v>0</v>
      </c>
      <c r="F21" s="638">
        <f t="shared" si="0"/>
        <v>0</v>
      </c>
      <c r="G21" s="251">
        <v>0</v>
      </c>
      <c r="H21" s="259">
        <v>0</v>
      </c>
      <c r="I21" s="259">
        <v>0</v>
      </c>
      <c r="J21" s="259">
        <v>0</v>
      </c>
    </row>
    <row r="22" spans="1:10" s="217" customFormat="1">
      <c r="A22" s="218">
        <v>11</v>
      </c>
      <c r="B22" s="118" t="s">
        <v>695</v>
      </c>
      <c r="C22" s="30">
        <v>0</v>
      </c>
      <c r="D22" s="30">
        <v>0</v>
      </c>
      <c r="E22" s="30">
        <v>0</v>
      </c>
      <c r="F22" s="638">
        <f t="shared" si="0"/>
        <v>0</v>
      </c>
      <c r="G22" s="251">
        <v>0</v>
      </c>
      <c r="H22" s="259">
        <v>0</v>
      </c>
      <c r="I22" s="259">
        <v>0</v>
      </c>
      <c r="J22" s="259">
        <v>0</v>
      </c>
    </row>
    <row r="23" spans="1:10" s="217" customFormat="1">
      <c r="A23" s="218">
        <v>12</v>
      </c>
      <c r="B23" s="118" t="s">
        <v>696</v>
      </c>
      <c r="C23" s="30">
        <v>0</v>
      </c>
      <c r="D23" s="30">
        <v>0</v>
      </c>
      <c r="E23" s="30">
        <v>0</v>
      </c>
      <c r="F23" s="638">
        <f t="shared" si="0"/>
        <v>0</v>
      </c>
      <c r="G23" s="251">
        <v>0</v>
      </c>
      <c r="H23" s="259">
        <v>0</v>
      </c>
      <c r="I23" s="259">
        <v>0</v>
      </c>
      <c r="J23" s="259">
        <v>0</v>
      </c>
    </row>
    <row r="24" spans="1:10" s="217" customFormat="1">
      <c r="A24" s="218">
        <v>13</v>
      </c>
      <c r="B24" s="118" t="s">
        <v>697</v>
      </c>
      <c r="C24" s="30">
        <v>0</v>
      </c>
      <c r="D24" s="30">
        <v>0</v>
      </c>
      <c r="E24" s="30">
        <v>0</v>
      </c>
      <c r="F24" s="638">
        <f t="shared" si="0"/>
        <v>0</v>
      </c>
      <c r="G24" s="251">
        <v>0</v>
      </c>
      <c r="H24" s="259">
        <v>0</v>
      </c>
      <c r="I24" s="259">
        <v>0</v>
      </c>
      <c r="J24" s="259">
        <v>0</v>
      </c>
    </row>
    <row r="25" spans="1:10" s="217" customFormat="1">
      <c r="A25" s="218">
        <v>14</v>
      </c>
      <c r="B25" s="118" t="s">
        <v>698</v>
      </c>
      <c r="C25" s="30">
        <v>0</v>
      </c>
      <c r="D25" s="30">
        <v>0</v>
      </c>
      <c r="E25" s="30">
        <v>0</v>
      </c>
      <c r="F25" s="638">
        <f t="shared" si="0"/>
        <v>0</v>
      </c>
      <c r="G25" s="251">
        <v>0</v>
      </c>
      <c r="H25" s="259">
        <v>0</v>
      </c>
      <c r="I25" s="259">
        <v>0</v>
      </c>
      <c r="J25" s="259">
        <v>0</v>
      </c>
    </row>
    <row r="26" spans="1:10" s="217" customFormat="1">
      <c r="A26" s="218">
        <v>15</v>
      </c>
      <c r="B26" s="118" t="s">
        <v>699</v>
      </c>
      <c r="C26" s="30">
        <v>0</v>
      </c>
      <c r="D26" s="30">
        <v>0</v>
      </c>
      <c r="E26" s="30">
        <v>0</v>
      </c>
      <c r="F26" s="638">
        <f t="shared" si="0"/>
        <v>0</v>
      </c>
      <c r="G26" s="251">
        <v>0</v>
      </c>
      <c r="H26" s="259">
        <v>0</v>
      </c>
      <c r="I26" s="259">
        <v>0</v>
      </c>
      <c r="J26" s="259">
        <v>0</v>
      </c>
    </row>
    <row r="27" spans="1:10">
      <c r="A27" s="218">
        <v>16</v>
      </c>
      <c r="B27" s="226" t="s">
        <v>700</v>
      </c>
      <c r="C27" s="30">
        <v>0</v>
      </c>
      <c r="D27" s="30">
        <v>0</v>
      </c>
      <c r="E27" s="30">
        <v>0</v>
      </c>
      <c r="F27" s="638">
        <f t="shared" si="0"/>
        <v>0</v>
      </c>
      <c r="G27" s="251">
        <v>0</v>
      </c>
      <c r="H27" s="259">
        <v>0</v>
      </c>
      <c r="I27" s="259">
        <v>0</v>
      </c>
      <c r="J27" s="259">
        <v>0</v>
      </c>
    </row>
    <row r="28" spans="1:10">
      <c r="A28" s="218">
        <v>17</v>
      </c>
      <c r="B28" s="226" t="s">
        <v>701</v>
      </c>
      <c r="C28" s="30">
        <v>0</v>
      </c>
      <c r="D28" s="30">
        <v>0</v>
      </c>
      <c r="E28" s="30">
        <v>0</v>
      </c>
      <c r="F28" s="638">
        <f t="shared" si="0"/>
        <v>0</v>
      </c>
      <c r="G28" s="251">
        <v>0</v>
      </c>
      <c r="H28" s="259">
        <v>0</v>
      </c>
      <c r="I28" s="259">
        <v>0</v>
      </c>
      <c r="J28" s="259">
        <v>0</v>
      </c>
    </row>
    <row r="29" spans="1:10">
      <c r="A29" s="218">
        <v>18</v>
      </c>
      <c r="B29" s="226" t="s">
        <v>702</v>
      </c>
      <c r="C29" s="30">
        <v>0</v>
      </c>
      <c r="D29" s="30">
        <v>0</v>
      </c>
      <c r="E29" s="30">
        <v>0</v>
      </c>
      <c r="F29" s="638">
        <f t="shared" si="0"/>
        <v>0</v>
      </c>
      <c r="G29" s="251">
        <v>0</v>
      </c>
      <c r="H29" s="259">
        <v>0</v>
      </c>
      <c r="I29" s="259">
        <v>0</v>
      </c>
      <c r="J29" s="259">
        <v>0</v>
      </c>
    </row>
    <row r="30" spans="1:10">
      <c r="A30" s="218">
        <v>19</v>
      </c>
      <c r="B30" s="226" t="s">
        <v>703</v>
      </c>
      <c r="C30" s="30">
        <v>0</v>
      </c>
      <c r="D30" s="30">
        <v>0</v>
      </c>
      <c r="E30" s="30">
        <v>0</v>
      </c>
      <c r="F30" s="638">
        <f t="shared" si="0"/>
        <v>0</v>
      </c>
      <c r="G30" s="251">
        <v>0</v>
      </c>
      <c r="H30" s="259">
        <v>0</v>
      </c>
      <c r="I30" s="259">
        <v>0</v>
      </c>
      <c r="J30" s="259">
        <v>0</v>
      </c>
    </row>
    <row r="31" spans="1:10">
      <c r="A31" s="218">
        <v>20</v>
      </c>
      <c r="B31" s="226" t="s">
        <v>704</v>
      </c>
      <c r="C31" s="30">
        <v>0</v>
      </c>
      <c r="D31" s="30">
        <v>0</v>
      </c>
      <c r="E31" s="30">
        <v>0</v>
      </c>
      <c r="F31" s="638">
        <f t="shared" si="0"/>
        <v>0</v>
      </c>
      <c r="G31" s="251">
        <v>0</v>
      </c>
      <c r="H31" s="259">
        <v>0</v>
      </c>
      <c r="I31" s="259">
        <v>0</v>
      </c>
      <c r="J31" s="259">
        <v>0</v>
      </c>
    </row>
    <row r="32" spans="1:10">
      <c r="A32" s="218">
        <v>21</v>
      </c>
      <c r="B32" s="226" t="s">
        <v>705</v>
      </c>
      <c r="C32" s="30">
        <v>0</v>
      </c>
      <c r="D32" s="30">
        <v>0</v>
      </c>
      <c r="E32" s="30">
        <v>0</v>
      </c>
      <c r="F32" s="638">
        <f t="shared" si="0"/>
        <v>0</v>
      </c>
      <c r="G32" s="251">
        <v>0</v>
      </c>
      <c r="H32" s="259">
        <v>0</v>
      </c>
      <c r="I32" s="259">
        <v>0</v>
      </c>
      <c r="J32" s="259">
        <v>0</v>
      </c>
    </row>
    <row r="33" spans="1:10">
      <c r="A33" s="218">
        <v>22</v>
      </c>
      <c r="B33" s="226" t="s">
        <v>706</v>
      </c>
      <c r="C33" s="30">
        <v>0</v>
      </c>
      <c r="D33" s="30">
        <v>0</v>
      </c>
      <c r="E33" s="30">
        <v>0</v>
      </c>
      <c r="F33" s="638">
        <f t="shared" si="0"/>
        <v>0</v>
      </c>
      <c r="G33" s="251">
        <v>0</v>
      </c>
      <c r="H33" s="259">
        <v>0</v>
      </c>
      <c r="I33" s="259">
        <v>0</v>
      </c>
      <c r="J33" s="259">
        <v>0</v>
      </c>
    </row>
    <row r="34" spans="1:10">
      <c r="A34" s="218">
        <v>23</v>
      </c>
      <c r="B34" s="226" t="s">
        <v>707</v>
      </c>
      <c r="C34" s="30">
        <v>0</v>
      </c>
      <c r="D34" s="30">
        <v>0</v>
      </c>
      <c r="E34" s="30">
        <v>0</v>
      </c>
      <c r="F34" s="638">
        <f t="shared" si="0"/>
        <v>0</v>
      </c>
      <c r="G34" s="251">
        <v>0</v>
      </c>
      <c r="H34" s="259">
        <v>0</v>
      </c>
      <c r="I34" s="259">
        <v>0</v>
      </c>
      <c r="J34" s="259">
        <v>0</v>
      </c>
    </row>
    <row r="35" spans="1:10">
      <c r="A35" s="218">
        <v>24</v>
      </c>
      <c r="B35" s="226" t="s">
        <v>708</v>
      </c>
      <c r="C35" s="30">
        <v>0</v>
      </c>
      <c r="D35" s="30">
        <v>0</v>
      </c>
      <c r="E35" s="30">
        <v>0</v>
      </c>
      <c r="F35" s="638">
        <f t="shared" si="0"/>
        <v>0</v>
      </c>
      <c r="G35" s="251">
        <v>0</v>
      </c>
      <c r="H35" s="259">
        <v>0</v>
      </c>
      <c r="I35" s="259">
        <v>0</v>
      </c>
      <c r="J35" s="259">
        <v>0</v>
      </c>
    </row>
    <row r="36" spans="1:10">
      <c r="A36" s="218">
        <v>25</v>
      </c>
      <c r="B36" s="226" t="s">
        <v>709</v>
      </c>
      <c r="C36" s="30">
        <v>0</v>
      </c>
      <c r="D36" s="30">
        <v>0</v>
      </c>
      <c r="E36" s="30">
        <v>0</v>
      </c>
      <c r="F36" s="638">
        <f t="shared" si="0"/>
        <v>0</v>
      </c>
      <c r="G36" s="251">
        <v>0</v>
      </c>
      <c r="H36" s="259">
        <v>0</v>
      </c>
      <c r="I36" s="259">
        <v>0</v>
      </c>
      <c r="J36" s="259">
        <v>0</v>
      </c>
    </row>
    <row r="37" spans="1:10">
      <c r="A37" s="218">
        <v>26</v>
      </c>
      <c r="B37" s="226" t="s">
        <v>710</v>
      </c>
      <c r="C37" s="30">
        <v>0</v>
      </c>
      <c r="D37" s="30">
        <v>0</v>
      </c>
      <c r="E37" s="30">
        <v>0</v>
      </c>
      <c r="F37" s="638">
        <f t="shared" si="0"/>
        <v>0</v>
      </c>
      <c r="G37" s="251">
        <v>0</v>
      </c>
      <c r="H37" s="259">
        <v>0</v>
      </c>
      <c r="I37" s="259">
        <v>0</v>
      </c>
      <c r="J37" s="259">
        <v>0</v>
      </c>
    </row>
    <row r="38" spans="1:10">
      <c r="A38" s="218">
        <v>27</v>
      </c>
      <c r="B38" s="226" t="s">
        <v>711</v>
      </c>
      <c r="C38" s="30">
        <v>0</v>
      </c>
      <c r="D38" s="30">
        <v>0</v>
      </c>
      <c r="E38" s="30">
        <v>0</v>
      </c>
      <c r="F38" s="638">
        <f t="shared" si="0"/>
        <v>0</v>
      </c>
      <c r="G38" s="251">
        <v>0</v>
      </c>
      <c r="H38" s="259">
        <v>0</v>
      </c>
      <c r="I38" s="259">
        <v>0</v>
      </c>
      <c r="J38" s="259">
        <v>0</v>
      </c>
    </row>
    <row r="39" spans="1:10">
      <c r="A39" s="218">
        <v>28</v>
      </c>
      <c r="B39" s="226" t="s">
        <v>712</v>
      </c>
      <c r="C39" s="30">
        <v>0</v>
      </c>
      <c r="D39" s="30">
        <v>0</v>
      </c>
      <c r="E39" s="30">
        <v>0</v>
      </c>
      <c r="F39" s="638">
        <f t="shared" si="0"/>
        <v>0</v>
      </c>
      <c r="G39" s="251">
        <v>0</v>
      </c>
      <c r="H39" s="259">
        <v>0</v>
      </c>
      <c r="I39" s="259">
        <v>0</v>
      </c>
      <c r="J39" s="259">
        <v>0</v>
      </c>
    </row>
    <row r="40" spans="1:10">
      <c r="A40" s="218">
        <v>29</v>
      </c>
      <c r="B40" s="226" t="s">
        <v>713</v>
      </c>
      <c r="C40" s="30">
        <v>0</v>
      </c>
      <c r="D40" s="30">
        <v>0</v>
      </c>
      <c r="E40" s="30">
        <v>0</v>
      </c>
      <c r="F40" s="638">
        <f t="shared" si="0"/>
        <v>0</v>
      </c>
      <c r="G40" s="251">
        <v>0</v>
      </c>
      <c r="H40" s="259">
        <v>0</v>
      </c>
      <c r="I40" s="259">
        <v>0</v>
      </c>
      <c r="J40" s="259">
        <v>0</v>
      </c>
    </row>
    <row r="41" spans="1:10">
      <c r="A41" s="218">
        <v>30</v>
      </c>
      <c r="B41" s="226" t="s">
        <v>714</v>
      </c>
      <c r="C41" s="30">
        <v>0</v>
      </c>
      <c r="D41" s="30">
        <v>0</v>
      </c>
      <c r="E41" s="30">
        <v>0</v>
      </c>
      <c r="F41" s="638">
        <f t="shared" si="0"/>
        <v>0</v>
      </c>
      <c r="G41" s="251">
        <v>0</v>
      </c>
      <c r="H41" s="259">
        <v>0</v>
      </c>
      <c r="I41" s="259">
        <v>0</v>
      </c>
      <c r="J41" s="259">
        <v>0</v>
      </c>
    </row>
    <row r="42" spans="1:10">
      <c r="A42" s="384"/>
      <c r="B42" s="360" t="s">
        <v>18</v>
      </c>
      <c r="C42" s="356">
        <f>SUM(C12:C41)</f>
        <v>0</v>
      </c>
      <c r="D42" s="356">
        <f>SUM(D12:D41)</f>
        <v>0</v>
      </c>
      <c r="E42" s="640">
        <v>0</v>
      </c>
      <c r="F42" s="367">
        <f>SUM(F12:F41)</f>
        <v>0</v>
      </c>
      <c r="G42" s="384">
        <v>0</v>
      </c>
      <c r="H42" s="392">
        <v>0</v>
      </c>
      <c r="I42" s="392">
        <v>0</v>
      </c>
      <c r="J42" s="392">
        <v>0</v>
      </c>
    </row>
    <row r="43" spans="1:10">
      <c r="A43" s="9"/>
      <c r="B43" s="24"/>
      <c r="C43" s="24"/>
      <c r="D43" s="18"/>
      <c r="E43" s="18"/>
      <c r="F43" s="18"/>
      <c r="G43" s="18"/>
      <c r="H43" s="18"/>
      <c r="I43" s="18"/>
      <c r="J43" s="18"/>
    </row>
    <row r="44" spans="1:10">
      <c r="A44" s="9"/>
      <c r="B44" s="24"/>
      <c r="C44" s="24"/>
      <c r="D44" s="18"/>
      <c r="E44" s="18"/>
      <c r="F44" s="18"/>
      <c r="G44" s="18"/>
      <c r="H44" s="18"/>
      <c r="I44" s="18"/>
      <c r="J44" s="18"/>
    </row>
    <row r="45" spans="1:10">
      <c r="A45" s="9"/>
      <c r="B45" s="24"/>
      <c r="C45" s="24"/>
      <c r="D45" s="18"/>
      <c r="E45" s="18"/>
      <c r="F45" s="18"/>
      <c r="G45" s="18"/>
      <c r="H45" s="18"/>
      <c r="I45" s="18"/>
      <c r="J45" s="18"/>
    </row>
    <row r="46" spans="1:10" ht="15.75" customHeight="1">
      <c r="A46" s="12" t="s">
        <v>11</v>
      </c>
      <c r="B46" s="12"/>
      <c r="C46" s="12"/>
      <c r="D46" s="12"/>
      <c r="E46" s="12"/>
      <c r="F46" s="12"/>
      <c r="G46" s="12"/>
      <c r="I46" s="894" t="s">
        <v>12</v>
      </c>
      <c r="J46" s="894"/>
    </row>
    <row r="47" spans="1:10" ht="12.75" customHeight="1">
      <c r="A47" s="906" t="s">
        <v>13</v>
      </c>
      <c r="B47" s="906"/>
      <c r="C47" s="906"/>
      <c r="D47" s="906"/>
      <c r="E47" s="906"/>
      <c r="F47" s="906"/>
      <c r="G47" s="906"/>
      <c r="H47" s="906"/>
      <c r="I47" s="906"/>
      <c r="J47" s="906"/>
    </row>
    <row r="48" spans="1:10" ht="12.75" customHeight="1">
      <c r="A48" s="906" t="s">
        <v>19</v>
      </c>
      <c r="B48" s="906"/>
      <c r="C48" s="906"/>
      <c r="D48" s="906"/>
      <c r="E48" s="906"/>
      <c r="F48" s="906"/>
      <c r="G48" s="906"/>
      <c r="H48" s="906"/>
      <c r="I48" s="906"/>
      <c r="J48" s="906"/>
    </row>
    <row r="49" spans="1:10">
      <c r="A49" s="12"/>
      <c r="B49" s="12"/>
      <c r="C49" s="12"/>
      <c r="E49" s="12"/>
      <c r="H49" s="893" t="s">
        <v>83</v>
      </c>
      <c r="I49" s="893"/>
      <c r="J49" s="893"/>
    </row>
    <row r="53" spans="1:10">
      <c r="A53" s="1092"/>
      <c r="B53" s="1092"/>
      <c r="C53" s="1092"/>
      <c r="D53" s="1092"/>
      <c r="E53" s="1092"/>
      <c r="F53" s="1092"/>
      <c r="G53" s="1092"/>
      <c r="H53" s="1092"/>
      <c r="I53" s="1092"/>
      <c r="J53" s="1092"/>
    </row>
    <row r="55" spans="1:10">
      <c r="A55" s="1092"/>
      <c r="B55" s="1092"/>
      <c r="C55" s="1092"/>
      <c r="D55" s="1092"/>
      <c r="E55" s="1092"/>
      <c r="F55" s="1092"/>
      <c r="G55" s="1092"/>
      <c r="H55" s="1092"/>
      <c r="I55" s="1092"/>
      <c r="J55" s="1092"/>
    </row>
  </sheetData>
  <mergeCells count="16">
    <mergeCell ref="E1:I1"/>
    <mergeCell ref="A2:J2"/>
    <mergeCell ref="A3:J3"/>
    <mergeCell ref="A5:J5"/>
    <mergeCell ref="A8:B8"/>
    <mergeCell ref="H8:J8"/>
    <mergeCell ref="A48:J48"/>
    <mergeCell ref="H49:J49"/>
    <mergeCell ref="A53:J53"/>
    <mergeCell ref="A55:J55"/>
    <mergeCell ref="A9:A10"/>
    <mergeCell ref="B9:B10"/>
    <mergeCell ref="C9:F9"/>
    <mergeCell ref="G9:J9"/>
    <mergeCell ref="I46:J46"/>
    <mergeCell ref="A47:J47"/>
  </mergeCells>
  <printOptions horizontalCentered="1"/>
  <pageMargins left="0.70866141732283472" right="0.70866141732283472" top="0.23622047244094491" bottom="0" header="0.31496062992125984" footer="0.31496062992125984"/>
  <pageSetup paperSize="9" scale="8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4"/>
  <sheetViews>
    <sheetView topLeftCell="A4" zoomScale="90" zoomScaleNormal="90" zoomScaleSheetLayoutView="90" workbookViewId="0">
      <selection activeCell="D22" sqref="D22:G22"/>
    </sheetView>
  </sheetViews>
  <sheetFormatPr defaultRowHeight="12.75"/>
  <cols>
    <col min="1" max="1" width="6.7109375" style="13" customWidth="1"/>
    <col min="2" max="2" width="16.85546875" style="13" customWidth="1"/>
    <col min="3" max="3" width="12" style="13" customWidth="1"/>
    <col min="4" max="4" width="10.42578125" style="13" customWidth="1"/>
    <col min="5" max="5" width="10.140625" style="13" customWidth="1"/>
    <col min="6" max="6" width="13" style="13" customWidth="1"/>
    <col min="7" max="7" width="15.140625" style="13" customWidth="1"/>
    <col min="8" max="8" width="12.42578125" style="13" customWidth="1"/>
    <col min="9" max="9" width="12.140625" style="13" customWidth="1"/>
    <col min="10" max="10" width="11.7109375" style="13" customWidth="1"/>
    <col min="11" max="11" width="12" style="13" customWidth="1"/>
    <col min="12" max="12" width="14.140625" style="13" customWidth="1"/>
    <col min="13" max="13" width="9.140625" style="13" customWidth="1"/>
    <col min="14" max="14" width="12.42578125" style="13" customWidth="1"/>
    <col min="15" max="16384" width="9.140625" style="13"/>
  </cols>
  <sheetData>
    <row r="1" spans="1:14" customFormat="1">
      <c r="D1" s="28"/>
      <c r="E1" s="28"/>
      <c r="F1" s="28"/>
      <c r="G1" s="28"/>
      <c r="H1" s="28"/>
      <c r="I1" s="28"/>
      <c r="J1" s="28"/>
      <c r="K1" s="28"/>
      <c r="L1" s="501" t="s">
        <v>63</v>
      </c>
    </row>
    <row r="2" spans="1:14" customFormat="1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  <c r="K2" s="1082"/>
      <c r="L2" s="1082"/>
    </row>
    <row r="3" spans="1:14" customFormat="1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</row>
    <row r="4" spans="1:14" customFormat="1" ht="10.5" customHeight="1"/>
    <row r="5" spans="1:14" ht="19.5" customHeight="1">
      <c r="A5" s="1096" t="s">
        <v>932</v>
      </c>
      <c r="B5" s="1096"/>
      <c r="C5" s="1096"/>
      <c r="D5" s="1096"/>
      <c r="E5" s="1096"/>
      <c r="F5" s="1096"/>
      <c r="G5" s="1096"/>
      <c r="H5" s="1096"/>
      <c r="I5" s="1096"/>
      <c r="J5" s="1096"/>
      <c r="K5" s="1096"/>
      <c r="L5" s="1096"/>
    </row>
    <row r="6" spans="1:14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4">
      <c r="A7" s="893" t="s">
        <v>734</v>
      </c>
      <c r="B7" s="893"/>
      <c r="F7" s="1097" t="s">
        <v>20</v>
      </c>
      <c r="G7" s="1097"/>
      <c r="H7" s="1097"/>
      <c r="I7" s="1097"/>
      <c r="J7" s="1097"/>
      <c r="K7" s="1097"/>
      <c r="L7" s="1097"/>
    </row>
    <row r="8" spans="1:14">
      <c r="A8" s="12"/>
      <c r="F8" s="14"/>
      <c r="G8" s="81"/>
      <c r="H8" s="81"/>
      <c r="I8" s="1098" t="s">
        <v>933</v>
      </c>
      <c r="J8" s="1098"/>
      <c r="K8" s="1098"/>
      <c r="L8" s="1098"/>
    </row>
    <row r="9" spans="1:14" s="12" customFormat="1">
      <c r="A9" s="936" t="s">
        <v>2</v>
      </c>
      <c r="B9" s="936" t="s">
        <v>3</v>
      </c>
      <c r="C9" s="940" t="s">
        <v>21</v>
      </c>
      <c r="D9" s="982"/>
      <c r="E9" s="982"/>
      <c r="F9" s="982"/>
      <c r="G9" s="982"/>
      <c r="H9" s="940" t="s">
        <v>43</v>
      </c>
      <c r="I9" s="982"/>
      <c r="J9" s="982"/>
      <c r="K9" s="982"/>
      <c r="L9" s="982"/>
    </row>
    <row r="10" spans="1:14" s="12" customFormat="1" ht="63" customHeight="1">
      <c r="A10" s="936"/>
      <c r="B10" s="936"/>
      <c r="C10" s="778" t="s">
        <v>934</v>
      </c>
      <c r="D10" s="778" t="s">
        <v>935</v>
      </c>
      <c r="E10" s="596" t="s">
        <v>818</v>
      </c>
      <c r="F10" s="338" t="s">
        <v>70</v>
      </c>
      <c r="G10" s="338" t="s">
        <v>388</v>
      </c>
      <c r="H10" s="778" t="s">
        <v>934</v>
      </c>
      <c r="I10" s="778" t="s">
        <v>935</v>
      </c>
      <c r="J10" s="596" t="s">
        <v>819</v>
      </c>
      <c r="K10" s="338" t="s">
        <v>70</v>
      </c>
      <c r="L10" s="338" t="s">
        <v>389</v>
      </c>
    </row>
    <row r="11" spans="1:14" s="12" customFormat="1">
      <c r="A11" s="338">
        <v>1</v>
      </c>
      <c r="B11" s="338">
        <v>2</v>
      </c>
      <c r="C11" s="338">
        <v>3</v>
      </c>
      <c r="D11" s="338">
        <v>4</v>
      </c>
      <c r="E11" s="338">
        <v>5</v>
      </c>
      <c r="F11" s="338">
        <v>6</v>
      </c>
      <c r="G11" s="338">
        <v>7</v>
      </c>
      <c r="H11" s="338">
        <v>8</v>
      </c>
      <c r="I11" s="338">
        <v>9</v>
      </c>
      <c r="J11" s="338">
        <v>10</v>
      </c>
      <c r="K11" s="338">
        <v>11</v>
      </c>
      <c r="L11" s="338">
        <v>12</v>
      </c>
    </row>
    <row r="12" spans="1:14" s="12" customFormat="1">
      <c r="A12" s="218">
        <v>1</v>
      </c>
      <c r="B12" s="118" t="s">
        <v>685</v>
      </c>
      <c r="C12" s="260">
        <v>1792.0936999999999</v>
      </c>
      <c r="D12" s="260">
        <v>158.23090000000025</v>
      </c>
      <c r="E12" s="260">
        <v>1572.1100000000001</v>
      </c>
      <c r="F12" s="260">
        <v>1630.0821000000001</v>
      </c>
      <c r="G12" s="260">
        <f>(D12+E12)-F12</f>
        <v>100.25880000000029</v>
      </c>
      <c r="H12" s="261">
        <v>0</v>
      </c>
      <c r="I12" s="261">
        <v>0</v>
      </c>
      <c r="J12" s="261">
        <v>0</v>
      </c>
      <c r="K12" s="261">
        <v>0</v>
      </c>
      <c r="L12" s="251">
        <v>0</v>
      </c>
      <c r="M12" s="264"/>
      <c r="N12" s="264"/>
    </row>
    <row r="13" spans="1:14" s="12" customFormat="1">
      <c r="A13" s="218">
        <v>2</v>
      </c>
      <c r="B13" s="118" t="s">
        <v>686</v>
      </c>
      <c r="C13" s="260">
        <v>4061.3270000000002</v>
      </c>
      <c r="D13" s="260">
        <v>668.67099999999937</v>
      </c>
      <c r="E13" s="260">
        <v>2950.86</v>
      </c>
      <c r="F13" s="260">
        <v>3028.0401999999999</v>
      </c>
      <c r="G13" s="260">
        <f t="shared" ref="G13:G41" si="0">(D13+E13)-F13</f>
        <v>591.49079999999958</v>
      </c>
      <c r="H13" s="261">
        <v>0</v>
      </c>
      <c r="I13" s="261">
        <v>0</v>
      </c>
      <c r="J13" s="261">
        <v>0</v>
      </c>
      <c r="K13" s="261">
        <v>0</v>
      </c>
      <c r="L13" s="251">
        <v>0</v>
      </c>
      <c r="M13" s="264"/>
      <c r="N13" s="264"/>
    </row>
    <row r="14" spans="1:14" s="12" customFormat="1">
      <c r="A14" s="218">
        <v>3</v>
      </c>
      <c r="B14" s="118" t="s">
        <v>687</v>
      </c>
      <c r="C14" s="260">
        <v>1877.1298999999999</v>
      </c>
      <c r="D14" s="260">
        <v>176.24270000000001</v>
      </c>
      <c r="E14" s="260">
        <v>1623.96</v>
      </c>
      <c r="F14" s="260">
        <v>1649.9871000000001</v>
      </c>
      <c r="G14" s="260">
        <f t="shared" si="0"/>
        <v>150.21559999999999</v>
      </c>
      <c r="H14" s="261">
        <v>0</v>
      </c>
      <c r="I14" s="261">
        <v>0</v>
      </c>
      <c r="J14" s="261">
        <v>0</v>
      </c>
      <c r="K14" s="261">
        <v>0</v>
      </c>
      <c r="L14" s="251">
        <v>0</v>
      </c>
      <c r="M14" s="264"/>
      <c r="N14" s="264"/>
    </row>
    <row r="15" spans="1:14" s="12" customFormat="1">
      <c r="A15" s="218">
        <v>4</v>
      </c>
      <c r="B15" s="118" t="s">
        <v>688</v>
      </c>
      <c r="C15" s="260">
        <v>2337.7067999999999</v>
      </c>
      <c r="D15" s="260">
        <v>127.9</v>
      </c>
      <c r="E15" s="260">
        <v>1934.45</v>
      </c>
      <c r="F15" s="260">
        <v>1905.1332</v>
      </c>
      <c r="G15" s="260">
        <f t="shared" si="0"/>
        <v>157.21679999999992</v>
      </c>
      <c r="H15" s="261">
        <v>0</v>
      </c>
      <c r="I15" s="261">
        <v>0</v>
      </c>
      <c r="J15" s="261">
        <v>0</v>
      </c>
      <c r="K15" s="261">
        <v>0</v>
      </c>
      <c r="L15" s="251">
        <v>0</v>
      </c>
      <c r="M15" s="264"/>
      <c r="N15" s="264"/>
    </row>
    <row r="16" spans="1:14" s="12" customFormat="1">
      <c r="A16" s="218">
        <v>5</v>
      </c>
      <c r="B16" s="118" t="s">
        <v>689</v>
      </c>
      <c r="C16" s="260">
        <v>2760.1871000000001</v>
      </c>
      <c r="D16" s="260">
        <v>335.19579999999996</v>
      </c>
      <c r="E16" s="260">
        <v>2207.29</v>
      </c>
      <c r="F16" s="260">
        <v>2185.2312999999999</v>
      </c>
      <c r="G16" s="260">
        <f t="shared" si="0"/>
        <v>357.25450000000001</v>
      </c>
      <c r="H16" s="261">
        <v>0</v>
      </c>
      <c r="I16" s="261">
        <v>0</v>
      </c>
      <c r="J16" s="261">
        <v>0</v>
      </c>
      <c r="K16" s="261">
        <v>0</v>
      </c>
      <c r="L16" s="251">
        <v>0</v>
      </c>
      <c r="M16" s="264"/>
      <c r="N16" s="264"/>
    </row>
    <row r="17" spans="1:14" s="12" customFormat="1">
      <c r="A17" s="218">
        <v>6</v>
      </c>
      <c r="B17" s="118" t="s">
        <v>690</v>
      </c>
      <c r="C17" s="260">
        <v>798.04489999999998</v>
      </c>
      <c r="D17" s="260">
        <v>168.3424</v>
      </c>
      <c r="E17" s="260">
        <v>655.13</v>
      </c>
      <c r="F17" s="260">
        <v>603.80840000000001</v>
      </c>
      <c r="G17" s="260">
        <f t="shared" si="0"/>
        <v>219.66399999999999</v>
      </c>
      <c r="H17" s="261">
        <v>0</v>
      </c>
      <c r="I17" s="261">
        <v>0</v>
      </c>
      <c r="J17" s="261">
        <v>0</v>
      </c>
      <c r="K17" s="261">
        <v>0</v>
      </c>
      <c r="L17" s="251">
        <v>0</v>
      </c>
      <c r="M17" s="264"/>
      <c r="N17" s="264"/>
    </row>
    <row r="18" spans="1:14" s="12" customFormat="1">
      <c r="A18" s="218">
        <v>7</v>
      </c>
      <c r="B18" s="118" t="s">
        <v>691</v>
      </c>
      <c r="C18" s="260">
        <v>2299.7296999999999</v>
      </c>
      <c r="D18" s="514">
        <v>247.92189999999982</v>
      </c>
      <c r="E18" s="260">
        <v>2043.83</v>
      </c>
      <c r="F18" s="260">
        <v>1950.0649000000001</v>
      </c>
      <c r="G18" s="260">
        <f t="shared" si="0"/>
        <v>341.68699999999967</v>
      </c>
      <c r="H18" s="261">
        <v>0</v>
      </c>
      <c r="I18" s="261">
        <v>0</v>
      </c>
      <c r="J18" s="261">
        <v>0</v>
      </c>
      <c r="K18" s="261">
        <v>0</v>
      </c>
      <c r="L18" s="251">
        <v>0</v>
      </c>
      <c r="M18" s="264"/>
      <c r="N18" s="264"/>
    </row>
    <row r="19" spans="1:14" s="12" customFormat="1">
      <c r="A19" s="218">
        <v>8</v>
      </c>
      <c r="B19" s="118" t="s">
        <v>692</v>
      </c>
      <c r="C19" s="260">
        <v>477.49810000000002</v>
      </c>
      <c r="D19" s="260">
        <v>0.61419999999998254</v>
      </c>
      <c r="E19" s="260">
        <v>431.40999999999997</v>
      </c>
      <c r="F19" s="260">
        <v>427.5163</v>
      </c>
      <c r="G19" s="260">
        <f t="shared" si="0"/>
        <v>4.5078999999999496</v>
      </c>
      <c r="H19" s="261">
        <v>0</v>
      </c>
      <c r="I19" s="261">
        <v>0</v>
      </c>
      <c r="J19" s="261">
        <v>0</v>
      </c>
      <c r="K19" s="261">
        <v>0</v>
      </c>
      <c r="L19" s="251">
        <v>0</v>
      </c>
      <c r="M19" s="264"/>
      <c r="N19" s="264"/>
    </row>
    <row r="20" spans="1:14" s="12" customFormat="1">
      <c r="A20" s="218">
        <v>9</v>
      </c>
      <c r="B20" s="118" t="s">
        <v>693</v>
      </c>
      <c r="C20" s="260">
        <v>1635.0707</v>
      </c>
      <c r="D20" s="260">
        <v>302.72550000000001</v>
      </c>
      <c r="E20" s="260">
        <v>1402.5</v>
      </c>
      <c r="F20" s="260">
        <v>1370.7565</v>
      </c>
      <c r="G20" s="260">
        <f t="shared" si="0"/>
        <v>334.46900000000005</v>
      </c>
      <c r="H20" s="261">
        <v>0</v>
      </c>
      <c r="I20" s="261">
        <v>0</v>
      </c>
      <c r="J20" s="261">
        <v>0</v>
      </c>
      <c r="K20" s="261">
        <v>0</v>
      </c>
      <c r="L20" s="251">
        <v>0</v>
      </c>
      <c r="M20" s="264"/>
      <c r="N20" s="264"/>
    </row>
    <row r="21" spans="1:14" s="12" customFormat="1">
      <c r="A21" s="218">
        <v>10</v>
      </c>
      <c r="B21" s="118" t="s">
        <v>694</v>
      </c>
      <c r="C21" s="260">
        <v>1250.9499000000001</v>
      </c>
      <c r="D21" s="260">
        <v>180.71589999999992</v>
      </c>
      <c r="E21" s="260">
        <v>1069.06</v>
      </c>
      <c r="F21" s="260">
        <v>1058.3271999999999</v>
      </c>
      <c r="G21" s="260">
        <f t="shared" si="0"/>
        <v>191.44869999999992</v>
      </c>
      <c r="H21" s="261">
        <v>0</v>
      </c>
      <c r="I21" s="261">
        <v>0</v>
      </c>
      <c r="J21" s="261">
        <v>0</v>
      </c>
      <c r="K21" s="261">
        <v>0</v>
      </c>
      <c r="L21" s="251">
        <v>0</v>
      </c>
      <c r="M21" s="264"/>
      <c r="N21" s="264"/>
    </row>
    <row r="22" spans="1:14" s="12" customFormat="1">
      <c r="A22" s="218">
        <v>11</v>
      </c>
      <c r="B22" s="118" t="s">
        <v>695</v>
      </c>
      <c r="C22" s="260">
        <v>4311.3688000000002</v>
      </c>
      <c r="D22" s="260">
        <v>609.46</v>
      </c>
      <c r="E22" s="260">
        <v>3533.56</v>
      </c>
      <c r="F22" s="260">
        <v>3718.6007</v>
      </c>
      <c r="G22" s="260">
        <f t="shared" si="0"/>
        <v>424.41930000000048</v>
      </c>
      <c r="H22" s="261">
        <v>0</v>
      </c>
      <c r="I22" s="261">
        <v>0</v>
      </c>
      <c r="J22" s="261">
        <v>0</v>
      </c>
      <c r="K22" s="261">
        <v>0</v>
      </c>
      <c r="L22" s="251">
        <v>0</v>
      </c>
      <c r="M22" s="264"/>
      <c r="N22" s="264"/>
    </row>
    <row r="23" spans="1:14" s="12" customFormat="1">
      <c r="A23" s="218">
        <v>12</v>
      </c>
      <c r="B23" s="118" t="s">
        <v>696</v>
      </c>
      <c r="C23" s="260">
        <v>1152.2429</v>
      </c>
      <c r="D23" s="260">
        <v>139.92619999999988</v>
      </c>
      <c r="E23" s="260">
        <v>1025.99</v>
      </c>
      <c r="F23" s="260">
        <v>1001.6093</v>
      </c>
      <c r="G23" s="260">
        <f t="shared" si="0"/>
        <v>164.30689999999993</v>
      </c>
      <c r="H23" s="261">
        <v>0</v>
      </c>
      <c r="I23" s="261">
        <v>0</v>
      </c>
      <c r="J23" s="261">
        <v>0</v>
      </c>
      <c r="K23" s="261">
        <v>0</v>
      </c>
      <c r="L23" s="251">
        <v>0</v>
      </c>
      <c r="M23" s="264"/>
      <c r="N23" s="264"/>
    </row>
    <row r="24" spans="1:14" s="12" customFormat="1">
      <c r="A24" s="218">
        <v>13</v>
      </c>
      <c r="B24" s="118" t="s">
        <v>697</v>
      </c>
      <c r="C24" s="260">
        <v>2699.2899000000002</v>
      </c>
      <c r="D24" s="260">
        <v>493.50910000000022</v>
      </c>
      <c r="E24" s="260">
        <v>2364.7399999999998</v>
      </c>
      <c r="F24" s="260">
        <v>2111.9967000000001</v>
      </c>
      <c r="G24" s="260">
        <f t="shared" si="0"/>
        <v>746.25239999999985</v>
      </c>
      <c r="H24" s="261">
        <v>0</v>
      </c>
      <c r="I24" s="261">
        <v>0</v>
      </c>
      <c r="J24" s="261">
        <v>0</v>
      </c>
      <c r="K24" s="261">
        <v>0</v>
      </c>
      <c r="L24" s="251">
        <v>0</v>
      </c>
      <c r="M24" s="264"/>
      <c r="N24" s="264"/>
    </row>
    <row r="25" spans="1:14" s="12" customFormat="1">
      <c r="A25" s="218">
        <v>14</v>
      </c>
      <c r="B25" s="118" t="s">
        <v>698</v>
      </c>
      <c r="C25" s="260">
        <v>670.37109999999996</v>
      </c>
      <c r="D25" s="260">
        <v>67.697599999999966</v>
      </c>
      <c r="E25" s="260">
        <v>545.22</v>
      </c>
      <c r="F25" s="260">
        <v>469.73759999999999</v>
      </c>
      <c r="G25" s="260">
        <f t="shared" si="0"/>
        <v>143.18</v>
      </c>
      <c r="H25" s="261">
        <v>0</v>
      </c>
      <c r="I25" s="261">
        <v>0</v>
      </c>
      <c r="J25" s="261">
        <v>0</v>
      </c>
      <c r="K25" s="261">
        <v>0</v>
      </c>
      <c r="L25" s="251">
        <v>0</v>
      </c>
      <c r="M25" s="264"/>
      <c r="N25" s="264"/>
    </row>
    <row r="26" spans="1:14" s="12" customFormat="1">
      <c r="A26" s="218">
        <v>15</v>
      </c>
      <c r="B26" s="118" t="s">
        <v>699</v>
      </c>
      <c r="C26" s="260">
        <v>3111.1824999999999</v>
      </c>
      <c r="D26" s="260">
        <v>328.37869999999975</v>
      </c>
      <c r="E26" s="260">
        <v>2483.62</v>
      </c>
      <c r="F26" s="260">
        <v>2479.2417999999998</v>
      </c>
      <c r="G26" s="260">
        <f t="shared" si="0"/>
        <v>332.75689999999986</v>
      </c>
      <c r="H26" s="261">
        <v>0</v>
      </c>
      <c r="I26" s="261">
        <v>0</v>
      </c>
      <c r="J26" s="261">
        <v>0</v>
      </c>
      <c r="K26" s="261">
        <v>0</v>
      </c>
      <c r="L26" s="251">
        <v>0</v>
      </c>
      <c r="M26" s="264"/>
      <c r="N26" s="264"/>
    </row>
    <row r="27" spans="1:14">
      <c r="A27" s="218">
        <v>16</v>
      </c>
      <c r="B27" s="226" t="s">
        <v>700</v>
      </c>
      <c r="C27" s="814">
        <v>1749.3843999999999</v>
      </c>
      <c r="D27" s="634">
        <v>562.64969999999994</v>
      </c>
      <c r="E27" s="670">
        <v>1579.45</v>
      </c>
      <c r="F27" s="670">
        <v>1473.5130999999999</v>
      </c>
      <c r="G27" s="260">
        <f t="shared" si="0"/>
        <v>668.58659999999986</v>
      </c>
      <c r="H27" s="261">
        <v>0</v>
      </c>
      <c r="I27" s="261">
        <v>0</v>
      </c>
      <c r="J27" s="261">
        <v>0</v>
      </c>
      <c r="K27" s="261">
        <v>0</v>
      </c>
      <c r="L27" s="251">
        <v>0</v>
      </c>
      <c r="M27" s="264"/>
      <c r="N27" s="264"/>
    </row>
    <row r="28" spans="1:14">
      <c r="A28" s="218">
        <v>17</v>
      </c>
      <c r="B28" s="226" t="s">
        <v>701</v>
      </c>
      <c r="C28" s="814">
        <v>1999.3784000000001</v>
      </c>
      <c r="D28" s="634">
        <v>539.99499999999989</v>
      </c>
      <c r="E28" s="670">
        <v>1734.95</v>
      </c>
      <c r="F28" s="670">
        <v>1684.9419</v>
      </c>
      <c r="G28" s="260">
        <f t="shared" si="0"/>
        <v>590.00309999999968</v>
      </c>
      <c r="H28" s="261">
        <v>0</v>
      </c>
      <c r="I28" s="261">
        <v>0</v>
      </c>
      <c r="J28" s="261">
        <v>0</v>
      </c>
      <c r="K28" s="261">
        <v>0</v>
      </c>
      <c r="L28" s="251">
        <v>0</v>
      </c>
      <c r="M28" s="264"/>
      <c r="N28" s="264"/>
    </row>
    <row r="29" spans="1:14">
      <c r="A29" s="218">
        <v>18</v>
      </c>
      <c r="B29" s="226" t="s">
        <v>702</v>
      </c>
      <c r="C29" s="814">
        <v>3420.7592</v>
      </c>
      <c r="D29" s="634">
        <v>773.49969999999985</v>
      </c>
      <c r="E29" s="670">
        <v>3025.7200000000003</v>
      </c>
      <c r="F29" s="670">
        <v>2931.4499000000001</v>
      </c>
      <c r="G29" s="260">
        <f t="shared" si="0"/>
        <v>867.76980000000003</v>
      </c>
      <c r="H29" s="261">
        <v>0</v>
      </c>
      <c r="I29" s="261">
        <v>0</v>
      </c>
      <c r="J29" s="261">
        <v>0</v>
      </c>
      <c r="K29" s="261">
        <v>0</v>
      </c>
      <c r="L29" s="251">
        <v>0</v>
      </c>
      <c r="M29" s="264"/>
      <c r="N29" s="264"/>
    </row>
    <row r="30" spans="1:14">
      <c r="A30" s="218">
        <v>19</v>
      </c>
      <c r="B30" s="398" t="s">
        <v>703</v>
      </c>
      <c r="C30" s="814">
        <v>2039.3631</v>
      </c>
      <c r="D30" s="316">
        <v>296.27890000000002</v>
      </c>
      <c r="E30" s="670">
        <v>1102.57</v>
      </c>
      <c r="F30" s="670">
        <v>1193.9359999999999</v>
      </c>
      <c r="G30" s="260">
        <f t="shared" si="0"/>
        <v>204.91290000000004</v>
      </c>
      <c r="H30" s="261">
        <v>0</v>
      </c>
      <c r="I30" s="261">
        <v>0</v>
      </c>
      <c r="J30" s="261">
        <v>0</v>
      </c>
      <c r="K30" s="261">
        <v>0</v>
      </c>
      <c r="L30" s="251">
        <v>0</v>
      </c>
      <c r="M30" s="264"/>
      <c r="N30" s="264"/>
    </row>
    <row r="31" spans="1:14">
      <c r="A31" s="218">
        <v>20</v>
      </c>
      <c r="B31" s="226" t="s">
        <v>704</v>
      </c>
      <c r="C31" s="814">
        <v>3179.5843</v>
      </c>
      <c r="D31" s="634">
        <v>3.5291999999999462</v>
      </c>
      <c r="E31" s="670">
        <v>2561.5300000000002</v>
      </c>
      <c r="F31" s="670">
        <v>2555.9259999999999</v>
      </c>
      <c r="G31" s="260">
        <f t="shared" si="0"/>
        <v>9.1332000000002154</v>
      </c>
      <c r="H31" s="261">
        <v>0</v>
      </c>
      <c r="I31" s="261">
        <v>0</v>
      </c>
      <c r="J31" s="261">
        <v>0</v>
      </c>
      <c r="K31" s="261">
        <v>0</v>
      </c>
      <c r="L31" s="251">
        <v>0</v>
      </c>
      <c r="M31" s="264"/>
      <c r="N31" s="264"/>
    </row>
    <row r="32" spans="1:14">
      <c r="A32" s="218">
        <v>21</v>
      </c>
      <c r="B32" s="226" t="s">
        <v>705</v>
      </c>
      <c r="C32" s="814">
        <v>1866.0642</v>
      </c>
      <c r="D32" s="674">
        <v>10.761600000000271</v>
      </c>
      <c r="E32" s="670">
        <v>1623.32</v>
      </c>
      <c r="F32" s="670">
        <v>1656.4076</v>
      </c>
      <c r="G32" s="260">
        <f t="shared" si="0"/>
        <v>-22.325999999999794</v>
      </c>
      <c r="H32" s="261">
        <v>0</v>
      </c>
      <c r="I32" s="261">
        <v>0</v>
      </c>
      <c r="J32" s="261">
        <v>0</v>
      </c>
      <c r="K32" s="261">
        <v>0</v>
      </c>
      <c r="L32" s="251">
        <v>0</v>
      </c>
      <c r="M32" s="264"/>
      <c r="N32" s="264"/>
    </row>
    <row r="33" spans="1:14">
      <c r="A33" s="218">
        <v>22</v>
      </c>
      <c r="B33" s="226" t="s">
        <v>706</v>
      </c>
      <c r="C33" s="814">
        <v>5272.6746000000003</v>
      </c>
      <c r="D33" s="634">
        <v>285.52590000000055</v>
      </c>
      <c r="E33" s="670">
        <v>4628.8099999999995</v>
      </c>
      <c r="F33" s="670">
        <v>4662.8975</v>
      </c>
      <c r="G33" s="260">
        <f t="shared" si="0"/>
        <v>251.4384</v>
      </c>
      <c r="H33" s="261">
        <v>0</v>
      </c>
      <c r="I33" s="261">
        <v>0</v>
      </c>
      <c r="J33" s="261">
        <v>0</v>
      </c>
      <c r="K33" s="261">
        <v>0</v>
      </c>
      <c r="L33" s="251">
        <v>0</v>
      </c>
      <c r="M33" s="264"/>
      <c r="N33" s="264"/>
    </row>
    <row r="34" spans="1:14">
      <c r="A34" s="218">
        <v>23</v>
      </c>
      <c r="B34" s="226" t="s">
        <v>707</v>
      </c>
      <c r="C34" s="814">
        <v>2974.0682000000002</v>
      </c>
      <c r="D34" s="634">
        <v>559.21749999999975</v>
      </c>
      <c r="E34" s="670">
        <v>2630.29</v>
      </c>
      <c r="F34" s="670">
        <v>2498.6176</v>
      </c>
      <c r="G34" s="260">
        <f t="shared" si="0"/>
        <v>690.88989999999967</v>
      </c>
      <c r="H34" s="261">
        <v>0</v>
      </c>
      <c r="I34" s="261">
        <v>0</v>
      </c>
      <c r="J34" s="261">
        <v>0</v>
      </c>
      <c r="K34" s="261">
        <v>0</v>
      </c>
      <c r="L34" s="251">
        <v>0</v>
      </c>
      <c r="M34" s="264"/>
      <c r="N34" s="264"/>
    </row>
    <row r="35" spans="1:14">
      <c r="A35" s="218">
        <v>24</v>
      </c>
      <c r="B35" s="226" t="s">
        <v>708</v>
      </c>
      <c r="C35" s="814">
        <v>1245.9548</v>
      </c>
      <c r="D35" s="634">
        <v>6.6051999999997406</v>
      </c>
      <c r="E35" s="670">
        <v>959.8900000000001</v>
      </c>
      <c r="F35" s="670">
        <v>995.51030000000003</v>
      </c>
      <c r="G35" s="396">
        <f t="shared" si="0"/>
        <v>-29.015100000000189</v>
      </c>
      <c r="H35" s="261">
        <v>0</v>
      </c>
      <c r="I35" s="261">
        <v>0</v>
      </c>
      <c r="J35" s="261">
        <v>0</v>
      </c>
      <c r="K35" s="261">
        <v>0</v>
      </c>
      <c r="L35" s="251">
        <v>0</v>
      </c>
      <c r="M35" s="264"/>
      <c r="N35" s="264"/>
    </row>
    <row r="36" spans="1:14">
      <c r="A36" s="218">
        <v>25</v>
      </c>
      <c r="B36" s="226" t="s">
        <v>709</v>
      </c>
      <c r="C36" s="814">
        <v>1213.1878999999999</v>
      </c>
      <c r="D36" s="634">
        <v>244.44939999999997</v>
      </c>
      <c r="E36" s="670">
        <v>916.06999999999994</v>
      </c>
      <c r="F36" s="670">
        <v>1035.6549</v>
      </c>
      <c r="G36" s="260">
        <f t="shared" si="0"/>
        <v>124.86449999999991</v>
      </c>
      <c r="H36" s="261">
        <v>0</v>
      </c>
      <c r="I36" s="261">
        <v>0</v>
      </c>
      <c r="J36" s="261">
        <v>0</v>
      </c>
      <c r="K36" s="261">
        <v>0</v>
      </c>
      <c r="L36" s="251">
        <v>0</v>
      </c>
      <c r="M36" s="264"/>
      <c r="N36" s="264"/>
    </row>
    <row r="37" spans="1:14">
      <c r="A37" s="218">
        <v>26</v>
      </c>
      <c r="B37" s="226" t="s">
        <v>710</v>
      </c>
      <c r="C37" s="814">
        <v>1911.4024999999999</v>
      </c>
      <c r="D37" s="634">
        <v>99.495099999999866</v>
      </c>
      <c r="E37" s="670">
        <v>1651.4</v>
      </c>
      <c r="F37" s="670">
        <v>1639.4367999999999</v>
      </c>
      <c r="G37" s="260">
        <f t="shared" si="0"/>
        <v>111.45830000000001</v>
      </c>
      <c r="H37" s="261">
        <v>0</v>
      </c>
      <c r="I37" s="261">
        <v>0</v>
      </c>
      <c r="J37" s="261">
        <v>0</v>
      </c>
      <c r="K37" s="261">
        <v>0</v>
      </c>
      <c r="L37" s="251">
        <v>0</v>
      </c>
      <c r="M37" s="264"/>
      <c r="N37" s="264"/>
    </row>
    <row r="38" spans="1:14">
      <c r="A38" s="218">
        <v>27</v>
      </c>
      <c r="B38" s="226" t="s">
        <v>711</v>
      </c>
      <c r="C38" s="814">
        <v>2292.9899</v>
      </c>
      <c r="D38" s="634">
        <v>5.0873999999998887</v>
      </c>
      <c r="E38" s="670">
        <v>1786.93</v>
      </c>
      <c r="F38" s="670">
        <v>1792.0355</v>
      </c>
      <c r="G38" s="260">
        <f t="shared" si="0"/>
        <v>-1.8100000000004002E-2</v>
      </c>
      <c r="H38" s="261">
        <v>0</v>
      </c>
      <c r="I38" s="261">
        <v>0</v>
      </c>
      <c r="J38" s="261">
        <v>0</v>
      </c>
      <c r="K38" s="261">
        <v>0</v>
      </c>
      <c r="L38" s="251">
        <v>0</v>
      </c>
      <c r="M38" s="264"/>
      <c r="N38" s="264"/>
    </row>
    <row r="39" spans="1:14">
      <c r="A39" s="218">
        <v>28</v>
      </c>
      <c r="B39" s="226" t="s">
        <v>712</v>
      </c>
      <c r="C39" s="814">
        <v>1279.5581999999999</v>
      </c>
      <c r="D39" s="634">
        <v>603.17140000000018</v>
      </c>
      <c r="E39" s="670">
        <v>917.68000000000006</v>
      </c>
      <c r="F39" s="670">
        <v>1117.2965999999999</v>
      </c>
      <c r="G39" s="260">
        <f t="shared" si="0"/>
        <v>403.55480000000034</v>
      </c>
      <c r="H39" s="261">
        <v>0</v>
      </c>
      <c r="I39" s="261">
        <v>0</v>
      </c>
      <c r="J39" s="261">
        <v>0</v>
      </c>
      <c r="K39" s="261">
        <v>0</v>
      </c>
      <c r="L39" s="251">
        <v>0</v>
      </c>
      <c r="M39" s="264"/>
      <c r="N39" s="264"/>
    </row>
    <row r="40" spans="1:14">
      <c r="A40" s="218">
        <v>29</v>
      </c>
      <c r="B40" s="226" t="s">
        <v>713</v>
      </c>
      <c r="C40" s="814">
        <v>848.97580000000005</v>
      </c>
      <c r="D40" s="634">
        <v>153.99930000000006</v>
      </c>
      <c r="E40" s="670">
        <v>743.03</v>
      </c>
      <c r="F40" s="670">
        <v>746.69280000000003</v>
      </c>
      <c r="G40" s="260">
        <f t="shared" si="0"/>
        <v>150.3365</v>
      </c>
      <c r="H40" s="261">
        <v>0</v>
      </c>
      <c r="I40" s="261">
        <v>0</v>
      </c>
      <c r="J40" s="261">
        <v>0</v>
      </c>
      <c r="K40" s="261">
        <v>0</v>
      </c>
      <c r="L40" s="251">
        <v>0</v>
      </c>
      <c r="M40" s="264"/>
      <c r="N40" s="264"/>
    </row>
    <row r="41" spans="1:14">
      <c r="A41" s="218">
        <v>30</v>
      </c>
      <c r="B41" s="226" t="s">
        <v>714</v>
      </c>
      <c r="C41" s="814">
        <v>2888.2194</v>
      </c>
      <c r="D41" s="634">
        <v>574.73569999999972</v>
      </c>
      <c r="E41" s="670">
        <v>2584.4499999999998</v>
      </c>
      <c r="F41" s="670">
        <v>2422.9369000000002</v>
      </c>
      <c r="G41" s="260">
        <f t="shared" si="0"/>
        <v>736.24879999999939</v>
      </c>
      <c r="H41" s="261">
        <v>0</v>
      </c>
      <c r="I41" s="261">
        <v>0</v>
      </c>
      <c r="J41" s="261">
        <v>0</v>
      </c>
      <c r="K41" s="261">
        <v>0</v>
      </c>
      <c r="L41" s="251">
        <v>0</v>
      </c>
      <c r="M41" s="264"/>
      <c r="N41" s="264"/>
    </row>
    <row r="42" spans="1:14">
      <c r="A42" s="383"/>
      <c r="B42" s="360" t="s">
        <v>18</v>
      </c>
      <c r="C42" s="393">
        <f t="shared" ref="C42:L42" si="1">SUM(C12:C41)</f>
        <v>65415.757900000004</v>
      </c>
      <c r="D42" s="393">
        <f t="shared" si="1"/>
        <v>8724.5329000000002</v>
      </c>
      <c r="E42" s="393">
        <f t="shared" si="1"/>
        <v>54289.82</v>
      </c>
      <c r="F42" s="393">
        <f t="shared" si="1"/>
        <v>53997.386699999995</v>
      </c>
      <c r="G42" s="393">
        <f t="shared" si="1"/>
        <v>9016.9661999999989</v>
      </c>
      <c r="H42" s="394">
        <f t="shared" si="1"/>
        <v>0</v>
      </c>
      <c r="I42" s="394">
        <f t="shared" si="1"/>
        <v>0</v>
      </c>
      <c r="J42" s="394">
        <f t="shared" si="1"/>
        <v>0</v>
      </c>
      <c r="K42" s="394">
        <f t="shared" si="1"/>
        <v>0</v>
      </c>
      <c r="L42" s="395">
        <f t="shared" si="1"/>
        <v>0</v>
      </c>
      <c r="M42" s="264"/>
      <c r="N42" s="264"/>
    </row>
    <row r="43" spans="1:14">
      <c r="A43" s="18" t="s">
        <v>391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</row>
    <row r="44" spans="1:14">
      <c r="A44" s="17" t="s">
        <v>390</v>
      </c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4" ht="18" customHeight="1">
      <c r="A45" s="906" t="s">
        <v>12</v>
      </c>
      <c r="B45" s="906"/>
      <c r="C45" s="906"/>
      <c r="D45" s="906"/>
      <c r="E45" s="906"/>
      <c r="F45" s="906"/>
      <c r="G45" s="906"/>
      <c r="H45" s="906"/>
      <c r="I45" s="906"/>
      <c r="J45" s="906"/>
      <c r="K45" s="906"/>
      <c r="L45" s="906"/>
    </row>
    <row r="46" spans="1:14">
      <c r="A46" s="906" t="s">
        <v>13</v>
      </c>
      <c r="B46" s="906"/>
      <c r="C46" s="906"/>
      <c r="D46" s="906"/>
      <c r="E46" s="906"/>
      <c r="F46" s="906"/>
      <c r="G46" s="906"/>
      <c r="H46" s="906"/>
      <c r="I46" s="906"/>
      <c r="J46" s="906"/>
      <c r="K46" s="906"/>
      <c r="L46" s="906"/>
    </row>
    <row r="47" spans="1:14">
      <c r="A47" s="906" t="s">
        <v>19</v>
      </c>
      <c r="B47" s="906"/>
      <c r="C47" s="906"/>
      <c r="D47" s="906"/>
      <c r="E47" s="906"/>
      <c r="F47" s="906"/>
      <c r="G47" s="906"/>
      <c r="H47" s="906"/>
      <c r="I47" s="906"/>
      <c r="J47" s="906"/>
      <c r="K47" s="906"/>
      <c r="L47" s="906"/>
    </row>
    <row r="48" spans="1:14">
      <c r="A48" s="12" t="s">
        <v>22</v>
      </c>
      <c r="B48" s="12"/>
      <c r="C48" s="12"/>
      <c r="D48" s="12"/>
      <c r="E48" s="12"/>
      <c r="F48" s="12"/>
      <c r="J48" s="893" t="s">
        <v>83</v>
      </c>
      <c r="K48" s="893"/>
      <c r="L48" s="893"/>
    </row>
    <row r="49" spans="1:12">
      <c r="A49" s="12"/>
      <c r="D49" s="245"/>
    </row>
    <row r="50" spans="1:12">
      <c r="A50" s="1083"/>
      <c r="B50" s="1083"/>
      <c r="C50" s="1083"/>
      <c r="D50" s="1083"/>
      <c r="E50" s="1083"/>
      <c r="F50" s="1083"/>
      <c r="G50" s="1083"/>
      <c r="H50" s="1083"/>
      <c r="I50" s="1083"/>
      <c r="J50" s="1083"/>
      <c r="K50" s="1083"/>
      <c r="L50" s="1083"/>
    </row>
    <row r="51" spans="1:12">
      <c r="D51" s="755"/>
      <c r="E51" s="245"/>
    </row>
    <row r="54" spans="1:12">
      <c r="D54" s="245"/>
    </row>
  </sheetData>
  <mergeCells count="15">
    <mergeCell ref="A3:L3"/>
    <mergeCell ref="A2:L2"/>
    <mergeCell ref="A5:L5"/>
    <mergeCell ref="A7:B7"/>
    <mergeCell ref="A47:L47"/>
    <mergeCell ref="A50:L50"/>
    <mergeCell ref="F7:L7"/>
    <mergeCell ref="A9:A10"/>
    <mergeCell ref="B9:B10"/>
    <mergeCell ref="A45:L45"/>
    <mergeCell ref="J48:L48"/>
    <mergeCell ref="A46:L46"/>
    <mergeCell ref="C9:G9"/>
    <mergeCell ref="H9:L9"/>
    <mergeCell ref="I8:L8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8" orientation="landscape" r:id="rId1"/>
  <rowBreaks count="1" manualBreakCount="1">
    <brk id="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7"/>
  <sheetViews>
    <sheetView view="pageBreakPreview" zoomScale="120" zoomScaleSheetLayoutView="120" workbookViewId="0">
      <selection activeCell="C68" sqref="C68"/>
    </sheetView>
  </sheetViews>
  <sheetFormatPr defaultRowHeight="12.75"/>
  <cols>
    <col min="1" max="1" width="8.7109375" customWidth="1"/>
    <col min="2" max="2" width="11" customWidth="1"/>
    <col min="3" max="3" width="114.5703125" customWidth="1"/>
  </cols>
  <sheetData>
    <row r="1" spans="1:7" ht="21.75" customHeight="1">
      <c r="A1" s="891" t="s">
        <v>599</v>
      </c>
      <c r="B1" s="891"/>
      <c r="C1" s="891"/>
      <c r="D1" s="891"/>
      <c r="E1" s="215"/>
      <c r="F1" s="215"/>
      <c r="G1" s="215"/>
    </row>
    <row r="2" spans="1:7">
      <c r="A2" s="2" t="s">
        <v>73</v>
      </c>
      <c r="B2" s="2" t="s">
        <v>600</v>
      </c>
      <c r="C2" s="2" t="s">
        <v>601</v>
      </c>
    </row>
    <row r="3" spans="1:7">
      <c r="A3" s="6">
        <v>1</v>
      </c>
      <c r="B3" s="216" t="s">
        <v>602</v>
      </c>
      <c r="C3" s="216" t="s">
        <v>790</v>
      </c>
    </row>
    <row r="4" spans="1:7">
      <c r="A4" s="6">
        <v>2</v>
      </c>
      <c r="B4" s="216" t="s">
        <v>603</v>
      </c>
      <c r="C4" s="216" t="s">
        <v>766</v>
      </c>
    </row>
    <row r="5" spans="1:7">
      <c r="A5" s="6">
        <v>3</v>
      </c>
      <c r="B5" s="216" t="s">
        <v>604</v>
      </c>
      <c r="C5" s="216" t="s">
        <v>767</v>
      </c>
    </row>
    <row r="6" spans="1:7">
      <c r="A6" s="6">
        <v>4</v>
      </c>
      <c r="B6" s="216" t="s">
        <v>605</v>
      </c>
      <c r="C6" s="216" t="s">
        <v>768</v>
      </c>
    </row>
    <row r="7" spans="1:7">
      <c r="A7" s="6">
        <v>5</v>
      </c>
      <c r="B7" s="216" t="s">
        <v>606</v>
      </c>
      <c r="C7" s="216" t="s">
        <v>769</v>
      </c>
    </row>
    <row r="8" spans="1:7">
      <c r="A8" s="6">
        <v>6</v>
      </c>
      <c r="B8" s="216" t="s">
        <v>607</v>
      </c>
      <c r="C8" s="216" t="s">
        <v>770</v>
      </c>
    </row>
    <row r="9" spans="1:7">
      <c r="A9" s="6">
        <v>7</v>
      </c>
      <c r="B9" s="216" t="s">
        <v>608</v>
      </c>
      <c r="C9" s="216" t="s">
        <v>771</v>
      </c>
    </row>
    <row r="10" spans="1:7">
      <c r="A10" s="6">
        <v>8</v>
      </c>
      <c r="B10" s="216" t="s">
        <v>609</v>
      </c>
      <c r="C10" s="216" t="s">
        <v>772</v>
      </c>
    </row>
    <row r="11" spans="1:7">
      <c r="A11" s="6">
        <v>9</v>
      </c>
      <c r="B11" s="216" t="s">
        <v>610</v>
      </c>
      <c r="C11" s="216" t="s">
        <v>611</v>
      </c>
    </row>
    <row r="12" spans="1:7">
      <c r="A12" s="6">
        <v>10</v>
      </c>
      <c r="B12" s="216" t="s">
        <v>805</v>
      </c>
      <c r="C12" s="216" t="s">
        <v>806</v>
      </c>
    </row>
    <row r="13" spans="1:7">
      <c r="A13" s="6">
        <v>11</v>
      </c>
      <c r="B13" s="216" t="s">
        <v>612</v>
      </c>
      <c r="C13" s="216" t="s">
        <v>773</v>
      </c>
    </row>
    <row r="14" spans="1:7">
      <c r="A14" s="6">
        <v>12</v>
      </c>
      <c r="B14" s="216" t="s">
        <v>613</v>
      </c>
      <c r="C14" s="216" t="s">
        <v>774</v>
      </c>
    </row>
    <row r="15" spans="1:7">
      <c r="A15" s="6">
        <v>13</v>
      </c>
      <c r="B15" s="216" t="s">
        <v>614</v>
      </c>
      <c r="C15" s="216" t="s">
        <v>775</v>
      </c>
    </row>
    <row r="16" spans="1:7">
      <c r="A16" s="6">
        <v>14</v>
      </c>
      <c r="B16" s="216" t="s">
        <v>615</v>
      </c>
      <c r="C16" s="216" t="s">
        <v>776</v>
      </c>
    </row>
    <row r="17" spans="1:3">
      <c r="A17" s="6">
        <v>15</v>
      </c>
      <c r="B17" s="216" t="s">
        <v>616</v>
      </c>
      <c r="C17" s="216" t="s">
        <v>777</v>
      </c>
    </row>
    <row r="18" spans="1:3">
      <c r="A18" s="6">
        <v>16</v>
      </c>
      <c r="B18" s="216" t="s">
        <v>617</v>
      </c>
      <c r="C18" s="216" t="s">
        <v>778</v>
      </c>
    </row>
    <row r="19" spans="1:3">
      <c r="A19" s="6">
        <v>17</v>
      </c>
      <c r="B19" s="216" t="s">
        <v>618</v>
      </c>
      <c r="C19" s="216" t="s">
        <v>779</v>
      </c>
    </row>
    <row r="20" spans="1:3">
      <c r="A20" s="6">
        <v>18</v>
      </c>
      <c r="B20" s="216" t="s">
        <v>619</v>
      </c>
      <c r="C20" s="216" t="s">
        <v>780</v>
      </c>
    </row>
    <row r="21" spans="1:3">
      <c r="A21" s="6">
        <v>19</v>
      </c>
      <c r="B21" s="216" t="s">
        <v>620</v>
      </c>
      <c r="C21" s="216" t="s">
        <v>781</v>
      </c>
    </row>
    <row r="22" spans="1:3">
      <c r="A22" s="6">
        <v>20</v>
      </c>
      <c r="B22" s="216" t="s">
        <v>621</v>
      </c>
      <c r="C22" s="216" t="s">
        <v>782</v>
      </c>
    </row>
    <row r="23" spans="1:3">
      <c r="A23" s="6">
        <v>21</v>
      </c>
      <c r="B23" s="216" t="s">
        <v>622</v>
      </c>
      <c r="C23" s="216" t="s">
        <v>783</v>
      </c>
    </row>
    <row r="24" spans="1:3">
      <c r="A24" s="6">
        <v>22</v>
      </c>
      <c r="B24" s="216" t="s">
        <v>623</v>
      </c>
      <c r="C24" s="216" t="s">
        <v>624</v>
      </c>
    </row>
    <row r="25" spans="1:3">
      <c r="A25" s="6">
        <v>23</v>
      </c>
      <c r="B25" s="216" t="s">
        <v>625</v>
      </c>
      <c r="C25" s="216" t="s">
        <v>626</v>
      </c>
    </row>
    <row r="26" spans="1:3">
      <c r="A26" s="6">
        <v>24</v>
      </c>
      <c r="B26" s="216" t="s">
        <v>627</v>
      </c>
      <c r="C26" s="216" t="s">
        <v>784</v>
      </c>
    </row>
    <row r="27" spans="1:3">
      <c r="A27" s="6">
        <v>25</v>
      </c>
      <c r="B27" s="216" t="s">
        <v>628</v>
      </c>
      <c r="C27" s="216" t="s">
        <v>785</v>
      </c>
    </row>
    <row r="28" spans="1:3">
      <c r="A28" s="6">
        <v>26</v>
      </c>
      <c r="B28" s="216" t="s">
        <v>629</v>
      </c>
      <c r="C28" s="216" t="s">
        <v>786</v>
      </c>
    </row>
    <row r="29" spans="1:3">
      <c r="A29" s="6">
        <v>27</v>
      </c>
      <c r="B29" s="216" t="s">
        <v>630</v>
      </c>
      <c r="C29" s="216" t="s">
        <v>631</v>
      </c>
    </row>
    <row r="30" spans="1:3">
      <c r="A30" s="6">
        <v>28</v>
      </c>
      <c r="B30" s="216" t="s">
        <v>632</v>
      </c>
      <c r="C30" s="216" t="s">
        <v>633</v>
      </c>
    </row>
    <row r="31" spans="1:3">
      <c r="A31" s="6">
        <v>29</v>
      </c>
      <c r="B31" s="216" t="s">
        <v>634</v>
      </c>
      <c r="C31" s="216" t="s">
        <v>635</v>
      </c>
    </row>
    <row r="32" spans="1:3">
      <c r="A32" s="6">
        <v>30</v>
      </c>
      <c r="B32" s="216" t="s">
        <v>792</v>
      </c>
      <c r="C32" s="216" t="s">
        <v>791</v>
      </c>
    </row>
    <row r="33" spans="1:3">
      <c r="A33" s="6">
        <v>31</v>
      </c>
      <c r="B33" s="216" t="s">
        <v>636</v>
      </c>
      <c r="C33" s="216" t="s">
        <v>637</v>
      </c>
    </row>
    <row r="34" spans="1:3">
      <c r="A34" s="6">
        <v>32</v>
      </c>
      <c r="B34" s="216" t="s">
        <v>638</v>
      </c>
      <c r="C34" s="216" t="s">
        <v>637</v>
      </c>
    </row>
    <row r="35" spans="1:3">
      <c r="A35" s="6">
        <v>33</v>
      </c>
      <c r="B35" s="216" t="s">
        <v>639</v>
      </c>
      <c r="C35" s="216" t="s">
        <v>640</v>
      </c>
    </row>
    <row r="36" spans="1:3">
      <c r="A36" s="6">
        <v>34</v>
      </c>
      <c r="B36" s="216" t="s">
        <v>641</v>
      </c>
      <c r="C36" s="216" t="s">
        <v>642</v>
      </c>
    </row>
    <row r="37" spans="1:3">
      <c r="A37" s="6">
        <v>35</v>
      </c>
      <c r="B37" s="216" t="s">
        <v>643</v>
      </c>
      <c r="C37" s="216" t="s">
        <v>644</v>
      </c>
    </row>
    <row r="38" spans="1:3">
      <c r="A38" s="6">
        <v>36</v>
      </c>
      <c r="B38" s="216" t="s">
        <v>645</v>
      </c>
      <c r="C38" s="216" t="s">
        <v>646</v>
      </c>
    </row>
    <row r="39" spans="1:3">
      <c r="A39" s="6">
        <v>37</v>
      </c>
      <c r="B39" s="216" t="s">
        <v>647</v>
      </c>
      <c r="C39" s="216" t="s">
        <v>648</v>
      </c>
    </row>
    <row r="40" spans="1:3">
      <c r="A40" s="6">
        <v>38</v>
      </c>
      <c r="B40" s="216" t="s">
        <v>649</v>
      </c>
      <c r="C40" s="216" t="s">
        <v>650</v>
      </c>
    </row>
    <row r="41" spans="1:3">
      <c r="A41" s="6">
        <v>39</v>
      </c>
      <c r="B41" s="216" t="s">
        <v>651</v>
      </c>
      <c r="C41" s="216" t="s">
        <v>652</v>
      </c>
    </row>
    <row r="42" spans="1:3">
      <c r="A42" s="6">
        <v>40</v>
      </c>
      <c r="B42" s="216" t="s">
        <v>653</v>
      </c>
      <c r="C42" s="216" t="s">
        <v>787</v>
      </c>
    </row>
    <row r="43" spans="1:3">
      <c r="A43" s="6">
        <v>41</v>
      </c>
      <c r="B43" s="216" t="s">
        <v>654</v>
      </c>
      <c r="C43" s="216" t="s">
        <v>655</v>
      </c>
    </row>
    <row r="44" spans="1:3">
      <c r="A44" s="6">
        <v>42</v>
      </c>
      <c r="B44" s="216" t="s">
        <v>656</v>
      </c>
      <c r="C44" s="216" t="s">
        <v>657</v>
      </c>
    </row>
    <row r="45" spans="1:3">
      <c r="A45" s="6">
        <v>43</v>
      </c>
      <c r="B45" s="216" t="s">
        <v>658</v>
      </c>
      <c r="C45" s="216" t="s">
        <v>659</v>
      </c>
    </row>
    <row r="46" spans="1:3">
      <c r="A46" s="6">
        <v>44</v>
      </c>
      <c r="B46" s="216" t="s">
        <v>660</v>
      </c>
      <c r="C46" s="216" t="s">
        <v>661</v>
      </c>
    </row>
    <row r="47" spans="1:3">
      <c r="A47" s="6">
        <v>45</v>
      </c>
      <c r="B47" s="216" t="s">
        <v>662</v>
      </c>
      <c r="C47" s="216" t="s">
        <v>663</v>
      </c>
    </row>
    <row r="48" spans="1:3">
      <c r="A48" s="6">
        <v>46</v>
      </c>
      <c r="B48" s="216" t="s">
        <v>664</v>
      </c>
      <c r="C48" s="216" t="s">
        <v>788</v>
      </c>
    </row>
    <row r="49" spans="1:3">
      <c r="A49" s="6">
        <v>47</v>
      </c>
      <c r="B49" s="216" t="s">
        <v>665</v>
      </c>
      <c r="C49" s="216" t="s">
        <v>789</v>
      </c>
    </row>
    <row r="50" spans="1:3">
      <c r="A50" s="6">
        <v>48</v>
      </c>
      <c r="B50" s="216" t="s">
        <v>666</v>
      </c>
      <c r="C50" s="216" t="s">
        <v>667</v>
      </c>
    </row>
    <row r="51" spans="1:3">
      <c r="A51" s="6">
        <v>49</v>
      </c>
      <c r="B51" s="216" t="s">
        <v>668</v>
      </c>
      <c r="C51" s="216" t="s">
        <v>669</v>
      </c>
    </row>
    <row r="52" spans="1:3">
      <c r="A52" s="6">
        <v>50</v>
      </c>
      <c r="B52" s="216" t="s">
        <v>670</v>
      </c>
      <c r="C52" s="216" t="s">
        <v>793</v>
      </c>
    </row>
    <row r="53" spans="1:3">
      <c r="A53" s="6">
        <v>51</v>
      </c>
      <c r="B53" s="216" t="s">
        <v>671</v>
      </c>
      <c r="C53" s="216" t="s">
        <v>794</v>
      </c>
    </row>
    <row r="54" spans="1:3">
      <c r="A54" s="6">
        <v>52</v>
      </c>
      <c r="B54" s="216" t="s">
        <v>672</v>
      </c>
      <c r="C54" s="216" t="s">
        <v>795</v>
      </c>
    </row>
    <row r="55" spans="1:3">
      <c r="A55" s="6">
        <v>53</v>
      </c>
      <c r="B55" s="216" t="s">
        <v>673</v>
      </c>
      <c r="C55" s="216" t="s">
        <v>796</v>
      </c>
    </row>
    <row r="56" spans="1:3">
      <c r="A56" s="6">
        <v>54</v>
      </c>
      <c r="B56" s="216" t="s">
        <v>674</v>
      </c>
      <c r="C56" s="216" t="s">
        <v>797</v>
      </c>
    </row>
    <row r="57" spans="1:3">
      <c r="A57" s="6">
        <v>55</v>
      </c>
      <c r="B57" s="216" t="s">
        <v>675</v>
      </c>
      <c r="C57" s="216" t="s">
        <v>798</v>
      </c>
    </row>
    <row r="58" spans="1:3">
      <c r="A58" s="6">
        <v>56</v>
      </c>
      <c r="B58" s="216" t="s">
        <v>676</v>
      </c>
      <c r="C58" s="216" t="s">
        <v>799</v>
      </c>
    </row>
    <row r="59" spans="1:3">
      <c r="A59" s="6">
        <v>57</v>
      </c>
      <c r="B59" s="216" t="s">
        <v>677</v>
      </c>
      <c r="C59" s="216" t="s">
        <v>800</v>
      </c>
    </row>
    <row r="60" spans="1:3">
      <c r="A60" s="6">
        <v>58</v>
      </c>
      <c r="B60" s="216" t="s">
        <v>678</v>
      </c>
      <c r="C60" s="216" t="s">
        <v>801</v>
      </c>
    </row>
    <row r="61" spans="1:3">
      <c r="A61" s="6">
        <v>59</v>
      </c>
      <c r="B61" s="216" t="s">
        <v>679</v>
      </c>
      <c r="C61" s="216" t="s">
        <v>802</v>
      </c>
    </row>
    <row r="62" spans="1:3">
      <c r="A62" s="6">
        <v>60</v>
      </c>
      <c r="B62" s="216" t="s">
        <v>680</v>
      </c>
      <c r="C62" s="216" t="s">
        <v>803</v>
      </c>
    </row>
    <row r="63" spans="1:3">
      <c r="A63" s="6">
        <v>61</v>
      </c>
      <c r="B63" s="216" t="s">
        <v>681</v>
      </c>
      <c r="C63" s="216" t="s">
        <v>804</v>
      </c>
    </row>
    <row r="64" spans="1:3">
      <c r="A64" s="6">
        <v>62</v>
      </c>
      <c r="B64" s="216" t="s">
        <v>807</v>
      </c>
      <c r="C64" s="216" t="s">
        <v>809</v>
      </c>
    </row>
    <row r="65" spans="1:3">
      <c r="A65" s="6">
        <v>63</v>
      </c>
      <c r="B65" s="216" t="s">
        <v>808</v>
      </c>
      <c r="C65" s="216" t="s">
        <v>810</v>
      </c>
    </row>
    <row r="67" spans="1:3">
      <c r="A67" s="175"/>
      <c r="B67" s="616"/>
      <c r="C67" s="616"/>
    </row>
  </sheetData>
  <mergeCells count="1">
    <mergeCell ref="A1:D1"/>
  </mergeCells>
  <printOptions horizontalCentered="1"/>
  <pageMargins left="0.70866141732283472" right="0.70866141732283472" top="0.23622047244094491" bottom="0" header="0.31496062992125984" footer="0.31496062992125984"/>
  <pageSetup paperSize="9" scale="6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6"/>
  <sheetViews>
    <sheetView topLeftCell="A7" zoomScaleSheetLayoutView="90" workbookViewId="0">
      <selection activeCell="E22" sqref="E22"/>
    </sheetView>
  </sheetViews>
  <sheetFormatPr defaultRowHeight="12.75"/>
  <cols>
    <col min="1" max="1" width="6" style="13" customWidth="1"/>
    <col min="2" max="2" width="16.140625" style="13" customWidth="1"/>
    <col min="3" max="11" width="15.7109375" style="13" customWidth="1"/>
    <col min="12" max="12" width="13.7109375" style="13" customWidth="1"/>
    <col min="13" max="13" width="9.140625" style="13" hidden="1" customWidth="1"/>
    <col min="14" max="16384" width="9.140625" style="13"/>
  </cols>
  <sheetData>
    <row r="1" spans="1:13" customFormat="1">
      <c r="D1" s="28"/>
      <c r="E1" s="28"/>
      <c r="F1" s="28"/>
      <c r="G1" s="28"/>
      <c r="H1" s="28"/>
      <c r="I1" s="28"/>
      <c r="J1" s="28"/>
      <c r="K1" s="28"/>
      <c r="L1" s="1099" t="s">
        <v>71</v>
      </c>
      <c r="M1" s="1099"/>
    </row>
    <row r="2" spans="1:13" customFormat="1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  <c r="K2" s="1082"/>
      <c r="L2" s="1082"/>
      <c r="M2" s="37"/>
    </row>
    <row r="3" spans="1:13" customFormat="1" ht="20.25">
      <c r="A3" s="1100" t="s">
        <v>882</v>
      </c>
      <c r="B3" s="1100"/>
      <c r="C3" s="1100"/>
      <c r="D3" s="1100"/>
      <c r="E3" s="1100"/>
      <c r="F3" s="1100"/>
      <c r="G3" s="1100"/>
      <c r="H3" s="1100"/>
      <c r="I3" s="1100"/>
      <c r="J3" s="1100"/>
      <c r="K3" s="1100"/>
      <c r="L3" s="1100"/>
      <c r="M3" s="36"/>
    </row>
    <row r="4" spans="1:13" customFormat="1" ht="10.5" customHeight="1"/>
    <row r="5" spans="1:13" ht="19.5" customHeight="1">
      <c r="A5" s="1084" t="s">
        <v>936</v>
      </c>
      <c r="B5" s="1084"/>
      <c r="C5" s="1084"/>
      <c r="D5" s="1084"/>
      <c r="E5" s="1084"/>
      <c r="F5" s="1084"/>
      <c r="G5" s="1084"/>
      <c r="H5" s="1084"/>
      <c r="I5" s="1084"/>
      <c r="J5" s="1084"/>
      <c r="K5" s="1084"/>
      <c r="L5" s="1084"/>
    </row>
    <row r="6" spans="1:13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3">
      <c r="A7" s="893" t="s">
        <v>734</v>
      </c>
      <c r="B7" s="893"/>
      <c r="F7" s="1097" t="s">
        <v>20</v>
      </c>
      <c r="G7" s="1097"/>
      <c r="H7" s="1097"/>
      <c r="I7" s="1097"/>
      <c r="J7" s="1097"/>
      <c r="K7" s="1097"/>
      <c r="L7" s="1097"/>
    </row>
    <row r="8" spans="1:13">
      <c r="A8" s="12"/>
      <c r="F8" s="14"/>
      <c r="G8" s="81"/>
      <c r="H8" s="81"/>
      <c r="I8" s="1098" t="s">
        <v>933</v>
      </c>
      <c r="J8" s="1098"/>
      <c r="K8" s="1098"/>
      <c r="L8" s="1098"/>
    </row>
    <row r="9" spans="1:13" s="12" customFormat="1">
      <c r="A9" s="936" t="s">
        <v>2</v>
      </c>
      <c r="B9" s="936" t="s">
        <v>3</v>
      </c>
      <c r="C9" s="940" t="s">
        <v>21</v>
      </c>
      <c r="D9" s="982"/>
      <c r="E9" s="982"/>
      <c r="F9" s="982"/>
      <c r="G9" s="982"/>
      <c r="H9" s="940" t="s">
        <v>43</v>
      </c>
      <c r="I9" s="982"/>
      <c r="J9" s="982"/>
      <c r="K9" s="982"/>
      <c r="L9" s="982"/>
    </row>
    <row r="10" spans="1:13" s="12" customFormat="1" ht="65.25" customHeight="1">
      <c r="A10" s="936"/>
      <c r="B10" s="936"/>
      <c r="C10" s="778" t="s">
        <v>934</v>
      </c>
      <c r="D10" s="778" t="s">
        <v>937</v>
      </c>
      <c r="E10" s="596" t="s">
        <v>818</v>
      </c>
      <c r="F10" s="338" t="s">
        <v>70</v>
      </c>
      <c r="G10" s="338" t="s">
        <v>392</v>
      </c>
      <c r="H10" s="778" t="s">
        <v>934</v>
      </c>
      <c r="I10" s="778" t="s">
        <v>937</v>
      </c>
      <c r="J10" s="596" t="s">
        <v>818</v>
      </c>
      <c r="K10" s="338" t="s">
        <v>70</v>
      </c>
      <c r="L10" s="338" t="s">
        <v>393</v>
      </c>
    </row>
    <row r="11" spans="1:13" s="12" customFormat="1">
      <c r="A11" s="338">
        <v>1</v>
      </c>
      <c r="B11" s="338">
        <v>2</v>
      </c>
      <c r="C11" s="338">
        <v>3</v>
      </c>
      <c r="D11" s="338">
        <v>4</v>
      </c>
      <c r="E11" s="338">
        <v>5</v>
      </c>
      <c r="F11" s="338">
        <v>6</v>
      </c>
      <c r="G11" s="338">
        <v>7</v>
      </c>
      <c r="H11" s="338">
        <v>8</v>
      </c>
      <c r="I11" s="338">
        <v>9</v>
      </c>
      <c r="J11" s="338">
        <v>10</v>
      </c>
      <c r="K11" s="338">
        <v>11</v>
      </c>
      <c r="L11" s="338">
        <v>12</v>
      </c>
    </row>
    <row r="12" spans="1:13" s="12" customFormat="1">
      <c r="A12" s="218">
        <v>1</v>
      </c>
      <c r="B12" s="118" t="s">
        <v>685</v>
      </c>
      <c r="C12" s="262">
        <v>1678.67625</v>
      </c>
      <c r="D12" s="260">
        <v>14.753099999999904</v>
      </c>
      <c r="E12" s="262">
        <v>1678.05</v>
      </c>
      <c r="F12" s="260">
        <v>1530.1377</v>
      </c>
      <c r="G12" s="260">
        <f>(D12+E12)-F12</f>
        <v>162.66539999999986</v>
      </c>
      <c r="H12" s="263">
        <v>0</v>
      </c>
      <c r="I12" s="263">
        <v>0</v>
      </c>
      <c r="J12" s="263">
        <v>0</v>
      </c>
      <c r="K12" s="263">
        <v>0</v>
      </c>
      <c r="L12" s="84">
        <v>0</v>
      </c>
    </row>
    <row r="13" spans="1:13" s="12" customFormat="1">
      <c r="A13" s="218">
        <v>2</v>
      </c>
      <c r="B13" s="118" t="s">
        <v>686</v>
      </c>
      <c r="C13" s="262">
        <v>3728.3283000000001</v>
      </c>
      <c r="D13" s="260">
        <v>174.27434999999969</v>
      </c>
      <c r="E13" s="262">
        <v>2971.3199999999997</v>
      </c>
      <c r="F13" s="260">
        <v>3056.1626999999999</v>
      </c>
      <c r="G13" s="260">
        <f t="shared" ref="G13:G41" si="0">(D13+E13)-F13</f>
        <v>89.431649999999536</v>
      </c>
      <c r="H13" s="263">
        <v>0</v>
      </c>
      <c r="I13" s="263">
        <v>0</v>
      </c>
      <c r="J13" s="263">
        <v>0</v>
      </c>
      <c r="K13" s="263">
        <v>0</v>
      </c>
      <c r="L13" s="84">
        <v>0</v>
      </c>
    </row>
    <row r="14" spans="1:13" s="12" customFormat="1">
      <c r="A14" s="218">
        <v>3</v>
      </c>
      <c r="B14" s="118" t="s">
        <v>687</v>
      </c>
      <c r="C14" s="262">
        <v>2014.23225</v>
      </c>
      <c r="D14" s="260">
        <v>192.75665000000004</v>
      </c>
      <c r="E14" s="262">
        <v>1870.85</v>
      </c>
      <c r="F14" s="260">
        <v>1691.5332000000001</v>
      </c>
      <c r="G14" s="260">
        <f t="shared" si="0"/>
        <v>372.07344999999964</v>
      </c>
      <c r="H14" s="263">
        <v>0</v>
      </c>
      <c r="I14" s="263">
        <v>0</v>
      </c>
      <c r="J14" s="263">
        <v>0</v>
      </c>
      <c r="K14" s="263">
        <v>0</v>
      </c>
      <c r="L14" s="84">
        <v>0</v>
      </c>
    </row>
    <row r="15" spans="1:13" s="12" customFormat="1">
      <c r="A15" s="218">
        <v>4</v>
      </c>
      <c r="B15" s="118" t="s">
        <v>688</v>
      </c>
      <c r="C15" s="262">
        <v>2175.8798999999999</v>
      </c>
      <c r="D15" s="260">
        <v>-98.592899999999645</v>
      </c>
      <c r="E15" s="262">
        <v>1918.8</v>
      </c>
      <c r="F15" s="260">
        <v>1808.52</v>
      </c>
      <c r="G15" s="514">
        <f t="shared" si="0"/>
        <v>11.687100000000328</v>
      </c>
      <c r="H15" s="263">
        <v>0</v>
      </c>
      <c r="I15" s="263">
        <v>0</v>
      </c>
      <c r="J15" s="263">
        <v>0</v>
      </c>
      <c r="K15" s="263">
        <v>0</v>
      </c>
      <c r="L15" s="84">
        <v>0</v>
      </c>
    </row>
    <row r="16" spans="1:13" s="12" customFormat="1">
      <c r="A16" s="218">
        <v>5</v>
      </c>
      <c r="B16" s="118" t="s">
        <v>689</v>
      </c>
      <c r="C16" s="262">
        <v>2524.59285</v>
      </c>
      <c r="D16" s="260">
        <v>230.51</v>
      </c>
      <c r="E16" s="262">
        <v>2358.4</v>
      </c>
      <c r="F16" s="260">
        <v>1993.05405</v>
      </c>
      <c r="G16" s="260">
        <f t="shared" si="0"/>
        <v>595.85594999999989</v>
      </c>
      <c r="H16" s="263">
        <v>0</v>
      </c>
      <c r="I16" s="263">
        <v>0</v>
      </c>
      <c r="J16" s="263">
        <v>0</v>
      </c>
      <c r="K16" s="263">
        <v>0</v>
      </c>
      <c r="L16" s="84">
        <v>0</v>
      </c>
    </row>
    <row r="17" spans="1:12" s="12" customFormat="1">
      <c r="A17" s="218">
        <v>6</v>
      </c>
      <c r="B17" s="118" t="s">
        <v>690</v>
      </c>
      <c r="C17" s="262">
        <v>740.44590000000005</v>
      </c>
      <c r="D17" s="260">
        <v>48.146399999999971</v>
      </c>
      <c r="E17" s="262">
        <v>672.24</v>
      </c>
      <c r="F17" s="260">
        <v>594.35685000000001</v>
      </c>
      <c r="G17" s="260">
        <f t="shared" si="0"/>
        <v>126.02954999999997</v>
      </c>
      <c r="H17" s="263">
        <v>0</v>
      </c>
      <c r="I17" s="263">
        <v>0</v>
      </c>
      <c r="J17" s="263">
        <v>0</v>
      </c>
      <c r="K17" s="263">
        <v>0</v>
      </c>
      <c r="L17" s="84">
        <v>0</v>
      </c>
    </row>
    <row r="18" spans="1:12" s="12" customFormat="1">
      <c r="A18" s="218">
        <v>7</v>
      </c>
      <c r="B18" s="118" t="s">
        <v>691</v>
      </c>
      <c r="C18" s="262">
        <v>2459.63265</v>
      </c>
      <c r="D18" s="260">
        <v>197.71619999999984</v>
      </c>
      <c r="E18" s="262">
        <v>2516.7799999999997</v>
      </c>
      <c r="F18" s="260">
        <v>2129.4285</v>
      </c>
      <c r="G18" s="260">
        <f t="shared" si="0"/>
        <v>585.0676999999996</v>
      </c>
      <c r="H18" s="263">
        <v>0</v>
      </c>
      <c r="I18" s="263">
        <v>0</v>
      </c>
      <c r="J18" s="263">
        <v>0</v>
      </c>
      <c r="K18" s="263">
        <v>0</v>
      </c>
      <c r="L18" s="84">
        <v>0</v>
      </c>
    </row>
    <row r="19" spans="1:12" s="12" customFormat="1">
      <c r="A19" s="218">
        <v>8</v>
      </c>
      <c r="B19" s="118" t="s">
        <v>692</v>
      </c>
      <c r="C19" s="754">
        <v>513.40785000000005</v>
      </c>
      <c r="D19" s="260">
        <v>0.33434999999997217</v>
      </c>
      <c r="E19" s="262">
        <v>468.49</v>
      </c>
      <c r="F19" s="260">
        <v>438.32069999999999</v>
      </c>
      <c r="G19" s="514">
        <f t="shared" si="0"/>
        <v>30.503649999999993</v>
      </c>
      <c r="H19" s="263">
        <v>0</v>
      </c>
      <c r="I19" s="263">
        <v>0</v>
      </c>
      <c r="J19" s="263">
        <v>0</v>
      </c>
      <c r="K19" s="263">
        <v>0</v>
      </c>
      <c r="L19" s="84">
        <v>0</v>
      </c>
    </row>
    <row r="20" spans="1:12" s="12" customFormat="1">
      <c r="A20" s="218">
        <v>9</v>
      </c>
      <c r="B20" s="118" t="s">
        <v>693</v>
      </c>
      <c r="C20" s="262">
        <v>1568.2582500000001</v>
      </c>
      <c r="D20" s="260">
        <v>-91.983050000000048</v>
      </c>
      <c r="E20" s="262">
        <v>1422.96</v>
      </c>
      <c r="F20" s="260">
        <v>1299.8506500000001</v>
      </c>
      <c r="G20" s="260">
        <f t="shared" si="0"/>
        <v>31.126299999999901</v>
      </c>
      <c r="H20" s="263">
        <v>0</v>
      </c>
      <c r="I20" s="263">
        <v>0</v>
      </c>
      <c r="J20" s="263">
        <v>0</v>
      </c>
      <c r="K20" s="263">
        <v>0</v>
      </c>
      <c r="L20" s="84">
        <v>0</v>
      </c>
    </row>
    <row r="21" spans="1:12" s="12" customFormat="1">
      <c r="A21" s="218">
        <v>10</v>
      </c>
      <c r="B21" s="118" t="s">
        <v>694</v>
      </c>
      <c r="C21" s="262">
        <v>885.99689999999998</v>
      </c>
      <c r="D21" s="260">
        <v>-37.667700000000082</v>
      </c>
      <c r="E21" s="262">
        <v>827.23</v>
      </c>
      <c r="F21" s="260">
        <v>905.30129999999997</v>
      </c>
      <c r="G21" s="260">
        <f t="shared" si="0"/>
        <v>-115.73900000000003</v>
      </c>
      <c r="H21" s="263">
        <v>0</v>
      </c>
      <c r="I21" s="263">
        <v>0</v>
      </c>
      <c r="J21" s="263">
        <v>0</v>
      </c>
      <c r="K21" s="263">
        <v>0</v>
      </c>
      <c r="L21" s="84">
        <v>0</v>
      </c>
    </row>
    <row r="22" spans="1:12" s="12" customFormat="1">
      <c r="A22" s="218">
        <v>11</v>
      </c>
      <c r="B22" s="118" t="s">
        <v>695</v>
      </c>
      <c r="C22" s="262">
        <v>4680.1816500000004</v>
      </c>
      <c r="D22" s="260">
        <v>252.17</v>
      </c>
      <c r="E22" s="262">
        <v>3534.35</v>
      </c>
      <c r="F22" s="260">
        <v>4191.2755500000003</v>
      </c>
      <c r="G22" s="260">
        <f t="shared" si="0"/>
        <v>-404.75555000000031</v>
      </c>
      <c r="H22" s="263">
        <v>0</v>
      </c>
      <c r="I22" s="263">
        <v>0</v>
      </c>
      <c r="J22" s="263">
        <v>0</v>
      </c>
      <c r="K22" s="263">
        <v>0</v>
      </c>
      <c r="L22" s="84">
        <v>0</v>
      </c>
    </row>
    <row r="23" spans="1:12" s="12" customFormat="1" ht="12.75" customHeight="1">
      <c r="A23" s="218">
        <v>12</v>
      </c>
      <c r="B23" s="118" t="s">
        <v>696</v>
      </c>
      <c r="C23" s="262">
        <v>1191.3313499999999</v>
      </c>
      <c r="D23" s="260">
        <v>74.47180000000003</v>
      </c>
      <c r="E23" s="262">
        <v>1233.47</v>
      </c>
      <c r="F23" s="260">
        <v>1070.9657999999999</v>
      </c>
      <c r="G23" s="514">
        <f t="shared" si="0"/>
        <v>236.97600000000011</v>
      </c>
      <c r="H23" s="263">
        <v>0</v>
      </c>
      <c r="I23" s="263">
        <v>0</v>
      </c>
      <c r="J23" s="263">
        <v>0</v>
      </c>
      <c r="K23" s="263">
        <v>0</v>
      </c>
      <c r="L23" s="84">
        <v>0</v>
      </c>
    </row>
    <row r="24" spans="1:12" s="12" customFormat="1">
      <c r="A24" s="218">
        <v>13</v>
      </c>
      <c r="B24" s="118" t="s">
        <v>697</v>
      </c>
      <c r="C24" s="262">
        <v>2749.9101000000001</v>
      </c>
      <c r="D24" s="514">
        <v>-33.993050000000039</v>
      </c>
      <c r="E24" s="262">
        <v>2589.54</v>
      </c>
      <c r="F24" s="260">
        <v>2535.6078000000002</v>
      </c>
      <c r="G24" s="260">
        <f t="shared" si="0"/>
        <v>19.9391499999997</v>
      </c>
      <c r="H24" s="263">
        <v>0</v>
      </c>
      <c r="I24" s="263">
        <v>0</v>
      </c>
      <c r="J24" s="263">
        <v>0</v>
      </c>
      <c r="K24" s="263">
        <v>0</v>
      </c>
      <c r="L24" s="84">
        <v>0</v>
      </c>
    </row>
    <row r="25" spans="1:12" s="12" customFormat="1">
      <c r="A25" s="218">
        <v>14</v>
      </c>
      <c r="B25" s="118" t="s">
        <v>698</v>
      </c>
      <c r="C25" s="262">
        <v>600.73844999999994</v>
      </c>
      <c r="D25" s="260">
        <v>93.187300000000164</v>
      </c>
      <c r="E25" s="262">
        <v>561.43999999999994</v>
      </c>
      <c r="F25" s="514">
        <v>492.09645</v>
      </c>
      <c r="G25" s="260">
        <f t="shared" si="0"/>
        <v>162.5308500000001</v>
      </c>
      <c r="H25" s="263">
        <v>0</v>
      </c>
      <c r="I25" s="263">
        <v>0</v>
      </c>
      <c r="J25" s="263">
        <v>0</v>
      </c>
      <c r="K25" s="263">
        <v>0</v>
      </c>
      <c r="L25" s="84">
        <v>0</v>
      </c>
    </row>
    <row r="26" spans="1:12" s="12" customFormat="1">
      <c r="A26" s="218">
        <v>15</v>
      </c>
      <c r="B26" s="118" t="s">
        <v>699</v>
      </c>
      <c r="C26" s="262">
        <v>2669.2834499999999</v>
      </c>
      <c r="D26" s="260">
        <v>145.6</v>
      </c>
      <c r="E26" s="262">
        <v>2318.16</v>
      </c>
      <c r="F26" s="260">
        <v>2358.4825500000002</v>
      </c>
      <c r="G26" s="260">
        <f t="shared" si="0"/>
        <v>105.27744999999959</v>
      </c>
      <c r="H26" s="263">
        <v>0</v>
      </c>
      <c r="I26" s="263">
        <v>0</v>
      </c>
      <c r="J26" s="263">
        <v>0</v>
      </c>
      <c r="K26" s="263">
        <v>0</v>
      </c>
      <c r="L26" s="84">
        <v>0</v>
      </c>
    </row>
    <row r="27" spans="1:12">
      <c r="A27" s="218">
        <v>16</v>
      </c>
      <c r="B27" s="226" t="s">
        <v>700</v>
      </c>
      <c r="C27" s="615">
        <v>1369.57755</v>
      </c>
      <c r="D27" s="634">
        <v>225.14</v>
      </c>
      <c r="E27" s="672">
        <v>1398.5</v>
      </c>
      <c r="F27" s="670">
        <v>1181.3262</v>
      </c>
      <c r="G27" s="260">
        <f t="shared" si="0"/>
        <v>442.3137999999999</v>
      </c>
      <c r="H27" s="263">
        <v>0</v>
      </c>
      <c r="I27" s="263">
        <v>0</v>
      </c>
      <c r="J27" s="263">
        <v>0</v>
      </c>
      <c r="K27" s="263">
        <v>0</v>
      </c>
      <c r="L27" s="84">
        <v>0</v>
      </c>
    </row>
    <row r="28" spans="1:12">
      <c r="A28" s="218">
        <v>17</v>
      </c>
      <c r="B28" s="226" t="s">
        <v>701</v>
      </c>
      <c r="C28" s="615">
        <v>1937.9793</v>
      </c>
      <c r="D28" s="634">
        <v>221.75</v>
      </c>
      <c r="E28" s="672">
        <v>1653.6899999999998</v>
      </c>
      <c r="F28" s="670">
        <v>1697.7279000000001</v>
      </c>
      <c r="G28" s="260">
        <f t="shared" si="0"/>
        <v>177.71209999999974</v>
      </c>
      <c r="H28" s="263">
        <v>0</v>
      </c>
      <c r="I28" s="263">
        <v>0</v>
      </c>
      <c r="J28" s="263">
        <v>0</v>
      </c>
      <c r="K28" s="263">
        <v>0</v>
      </c>
      <c r="L28" s="84">
        <v>0</v>
      </c>
    </row>
    <row r="29" spans="1:12">
      <c r="A29" s="218">
        <v>18</v>
      </c>
      <c r="B29" s="226" t="s">
        <v>702</v>
      </c>
      <c r="C29" s="615">
        <v>2732.1284999999998</v>
      </c>
      <c r="D29" s="634">
        <v>-39.650450000000092</v>
      </c>
      <c r="E29" s="672">
        <v>2724.8500000000004</v>
      </c>
      <c r="F29" s="670">
        <v>2593.2283499999999</v>
      </c>
      <c r="G29" s="514">
        <f t="shared" si="0"/>
        <v>91.971200000000408</v>
      </c>
      <c r="H29" s="263">
        <v>0</v>
      </c>
      <c r="I29" s="263">
        <v>0</v>
      </c>
      <c r="J29" s="263">
        <v>0</v>
      </c>
      <c r="K29" s="263">
        <v>0</v>
      </c>
      <c r="L29" s="84">
        <v>0</v>
      </c>
    </row>
    <row r="30" spans="1:12">
      <c r="A30" s="218">
        <v>19</v>
      </c>
      <c r="B30" s="757" t="s">
        <v>703</v>
      </c>
      <c r="C30" s="615">
        <v>1992.1128000000001</v>
      </c>
      <c r="D30" s="634">
        <v>80.60590000000002</v>
      </c>
      <c r="E30" s="672">
        <v>1177.1100000000001</v>
      </c>
      <c r="F30" s="670">
        <v>1369.2467999999999</v>
      </c>
      <c r="G30" s="514">
        <f t="shared" si="0"/>
        <v>-111.53089999999975</v>
      </c>
      <c r="H30" s="263">
        <v>0</v>
      </c>
      <c r="I30" s="263">
        <v>0</v>
      </c>
      <c r="J30" s="263">
        <v>0</v>
      </c>
      <c r="K30" s="263">
        <v>0</v>
      </c>
      <c r="L30" s="84">
        <v>0</v>
      </c>
    </row>
    <row r="31" spans="1:12">
      <c r="A31" s="218">
        <v>20</v>
      </c>
      <c r="B31" s="226" t="s">
        <v>704</v>
      </c>
      <c r="C31" s="615">
        <v>1805.29845</v>
      </c>
      <c r="D31" s="634">
        <v>100.48054999999999</v>
      </c>
      <c r="E31" s="672">
        <v>1659.2599999999998</v>
      </c>
      <c r="F31" s="670">
        <v>1643.1351</v>
      </c>
      <c r="G31" s="260">
        <f t="shared" si="0"/>
        <v>116.60544999999979</v>
      </c>
      <c r="H31" s="263">
        <v>0</v>
      </c>
      <c r="I31" s="263">
        <v>0</v>
      </c>
      <c r="J31" s="263">
        <v>0</v>
      </c>
      <c r="K31" s="263">
        <v>0</v>
      </c>
      <c r="L31" s="84">
        <v>0</v>
      </c>
    </row>
    <row r="32" spans="1:12">
      <c r="A32" s="218">
        <v>21</v>
      </c>
      <c r="B32" s="226" t="s">
        <v>705</v>
      </c>
      <c r="C32" s="615">
        <v>914.49765000000002</v>
      </c>
      <c r="D32" s="634">
        <v>15.860300000000052</v>
      </c>
      <c r="E32" s="672">
        <v>980.39</v>
      </c>
      <c r="F32" s="670">
        <v>834.14430000000004</v>
      </c>
      <c r="G32" s="260">
        <f t="shared" si="0"/>
        <v>162.10599999999999</v>
      </c>
      <c r="H32" s="263">
        <v>0</v>
      </c>
      <c r="I32" s="263">
        <v>0</v>
      </c>
      <c r="J32" s="263">
        <v>0</v>
      </c>
      <c r="K32" s="263">
        <v>0</v>
      </c>
      <c r="L32" s="84">
        <v>0</v>
      </c>
    </row>
    <row r="33" spans="1:12">
      <c r="A33" s="218">
        <v>22</v>
      </c>
      <c r="B33" s="226" t="s">
        <v>706</v>
      </c>
      <c r="C33" s="615">
        <v>4918.5124500000002</v>
      </c>
      <c r="D33" s="634">
        <v>241.11010000000078</v>
      </c>
      <c r="E33" s="672">
        <v>4927.49</v>
      </c>
      <c r="F33" s="670">
        <v>4480.4854500000001</v>
      </c>
      <c r="G33" s="260">
        <f t="shared" si="0"/>
        <v>688.11465000000044</v>
      </c>
      <c r="H33" s="263">
        <v>0</v>
      </c>
      <c r="I33" s="263">
        <v>0</v>
      </c>
      <c r="J33" s="263">
        <v>0</v>
      </c>
      <c r="K33" s="263">
        <v>0</v>
      </c>
      <c r="L33" s="84">
        <v>0</v>
      </c>
    </row>
    <row r="34" spans="1:12">
      <c r="A34" s="218">
        <v>23</v>
      </c>
      <c r="B34" s="226" t="s">
        <v>707</v>
      </c>
      <c r="C34" s="615">
        <v>2146.1244000000002</v>
      </c>
      <c r="D34" s="634">
        <v>-117.73440000000028</v>
      </c>
      <c r="E34" s="672">
        <v>2207.3200000000002</v>
      </c>
      <c r="F34" s="670">
        <v>2013.27945</v>
      </c>
      <c r="G34" s="396">
        <f t="shared" si="0"/>
        <v>76.306149999999889</v>
      </c>
      <c r="H34" s="263">
        <v>0</v>
      </c>
      <c r="I34" s="263">
        <v>0</v>
      </c>
      <c r="J34" s="263">
        <v>0</v>
      </c>
      <c r="K34" s="263">
        <v>0</v>
      </c>
      <c r="L34" s="84">
        <v>0</v>
      </c>
    </row>
    <row r="35" spans="1:12">
      <c r="A35" s="218">
        <v>24</v>
      </c>
      <c r="B35" s="226" t="s">
        <v>708</v>
      </c>
      <c r="C35" s="615">
        <v>1260.4501499999999</v>
      </c>
      <c r="D35" s="882">
        <v>47.59</v>
      </c>
      <c r="E35" s="672">
        <v>1028.4099999999999</v>
      </c>
      <c r="F35" s="670">
        <v>1019.2810500000001</v>
      </c>
      <c r="G35" s="396">
        <f t="shared" si="0"/>
        <v>56.718949999999722</v>
      </c>
      <c r="H35" s="263">
        <v>0</v>
      </c>
      <c r="I35" s="263">
        <v>0</v>
      </c>
      <c r="J35" s="263">
        <v>0</v>
      </c>
      <c r="K35" s="263">
        <v>0</v>
      </c>
      <c r="L35" s="84">
        <v>0</v>
      </c>
    </row>
    <row r="36" spans="1:12">
      <c r="A36" s="218">
        <v>25</v>
      </c>
      <c r="B36" s="226" t="s">
        <v>709</v>
      </c>
      <c r="C36" s="615">
        <v>1259.5180499999999</v>
      </c>
      <c r="D36" s="634">
        <v>10.821549999999888</v>
      </c>
      <c r="E36" s="672">
        <v>1133.21</v>
      </c>
      <c r="F36" s="670">
        <v>1106.9517000000001</v>
      </c>
      <c r="G36" s="260">
        <f t="shared" si="0"/>
        <v>37.079849999999851</v>
      </c>
      <c r="H36" s="263">
        <v>0</v>
      </c>
      <c r="I36" s="263">
        <v>0</v>
      </c>
      <c r="J36" s="263">
        <v>0</v>
      </c>
      <c r="K36" s="263">
        <v>0</v>
      </c>
      <c r="L36" s="84">
        <v>0</v>
      </c>
    </row>
    <row r="37" spans="1:12">
      <c r="A37" s="218">
        <v>26</v>
      </c>
      <c r="B37" s="226" t="s">
        <v>710</v>
      </c>
      <c r="C37" s="615">
        <v>2097.6552000000001</v>
      </c>
      <c r="D37" s="674">
        <v>-95.260899999999992</v>
      </c>
      <c r="E37" s="672">
        <v>2071.64</v>
      </c>
      <c r="F37" s="670">
        <v>1734.7340999999999</v>
      </c>
      <c r="G37" s="514">
        <f t="shared" si="0"/>
        <v>241.64499999999998</v>
      </c>
      <c r="H37" s="263">
        <v>0</v>
      </c>
      <c r="I37" s="263">
        <v>0</v>
      </c>
      <c r="J37" s="263">
        <v>0</v>
      </c>
      <c r="K37" s="263">
        <v>0</v>
      </c>
      <c r="L37" s="84">
        <v>0</v>
      </c>
    </row>
    <row r="38" spans="1:12">
      <c r="A38" s="218">
        <v>27</v>
      </c>
      <c r="B38" s="226" t="s">
        <v>711</v>
      </c>
      <c r="C38" s="615">
        <v>1412.02395</v>
      </c>
      <c r="D38" s="634">
        <v>6.1086999999999989</v>
      </c>
      <c r="E38" s="672">
        <v>1264.54</v>
      </c>
      <c r="F38" s="670">
        <v>1253.7938999999999</v>
      </c>
      <c r="G38" s="260">
        <f t="shared" si="0"/>
        <v>16.854800000000068</v>
      </c>
      <c r="H38" s="263">
        <v>0</v>
      </c>
      <c r="I38" s="263">
        <v>0</v>
      </c>
      <c r="J38" s="263">
        <v>0</v>
      </c>
      <c r="K38" s="263">
        <v>0</v>
      </c>
      <c r="L38" s="84">
        <v>0</v>
      </c>
    </row>
    <row r="39" spans="1:12">
      <c r="A39" s="218">
        <v>28</v>
      </c>
      <c r="B39" s="226" t="s">
        <v>712</v>
      </c>
      <c r="C39" s="615">
        <v>1293.8623500000001</v>
      </c>
      <c r="D39" s="634">
        <v>214.18</v>
      </c>
      <c r="E39" s="672">
        <v>1068.58</v>
      </c>
      <c r="F39" s="670">
        <v>1186.73145</v>
      </c>
      <c r="G39" s="514">
        <f t="shared" si="0"/>
        <v>96.028549999999996</v>
      </c>
      <c r="H39" s="263">
        <v>0</v>
      </c>
      <c r="I39" s="263">
        <v>0</v>
      </c>
      <c r="J39" s="263">
        <v>0</v>
      </c>
      <c r="K39" s="263">
        <v>0</v>
      </c>
      <c r="L39" s="84">
        <v>0</v>
      </c>
    </row>
    <row r="40" spans="1:12">
      <c r="A40" s="218">
        <v>29</v>
      </c>
      <c r="B40" s="226" t="s">
        <v>713</v>
      </c>
      <c r="C40" s="615">
        <v>806.19479999999999</v>
      </c>
      <c r="D40" s="634">
        <v>90.018000000000029</v>
      </c>
      <c r="E40" s="672">
        <v>823.6</v>
      </c>
      <c r="F40" s="670">
        <v>709.0104</v>
      </c>
      <c r="G40" s="260">
        <f t="shared" si="0"/>
        <v>204.60760000000005</v>
      </c>
      <c r="H40" s="263">
        <v>0</v>
      </c>
      <c r="I40" s="263">
        <v>0</v>
      </c>
      <c r="J40" s="263">
        <v>0</v>
      </c>
      <c r="K40" s="263">
        <v>0</v>
      </c>
      <c r="L40" s="84">
        <v>0</v>
      </c>
    </row>
    <row r="41" spans="1:12">
      <c r="A41" s="218">
        <v>30</v>
      </c>
      <c r="B41" s="226" t="s">
        <v>714</v>
      </c>
      <c r="C41" s="615">
        <v>2690.21985</v>
      </c>
      <c r="D41" s="634">
        <v>-196.91489999999976</v>
      </c>
      <c r="E41" s="672">
        <v>2570.0700000000002</v>
      </c>
      <c r="F41" s="670">
        <v>2334.3937500000002</v>
      </c>
      <c r="G41" s="514">
        <f t="shared" si="0"/>
        <v>38.76135000000022</v>
      </c>
      <c r="H41" s="263">
        <v>0</v>
      </c>
      <c r="I41" s="263">
        <v>0</v>
      </c>
      <c r="J41" s="263">
        <v>0</v>
      </c>
      <c r="K41" s="263">
        <v>0</v>
      </c>
      <c r="L41" s="84">
        <v>0</v>
      </c>
    </row>
    <row r="42" spans="1:12">
      <c r="A42" s="383"/>
      <c r="B42" s="360" t="s">
        <v>18</v>
      </c>
      <c r="C42" s="397">
        <f t="shared" ref="C42:L42" si="1">SUM(C12:C41)</f>
        <v>58817.051550000004</v>
      </c>
      <c r="D42" s="393">
        <f t="shared" si="1"/>
        <v>1965.7879000000003</v>
      </c>
      <c r="E42" s="397">
        <f t="shared" si="1"/>
        <v>53630.739999999991</v>
      </c>
      <c r="F42" s="671">
        <f t="shared" si="1"/>
        <v>51252.563699999999</v>
      </c>
      <c r="G42" s="393">
        <f t="shared" si="1"/>
        <v>4343.9641999999985</v>
      </c>
      <c r="H42" s="394">
        <f t="shared" si="1"/>
        <v>0</v>
      </c>
      <c r="I42" s="394">
        <f t="shared" si="1"/>
        <v>0</v>
      </c>
      <c r="J42" s="394">
        <f t="shared" si="1"/>
        <v>0</v>
      </c>
      <c r="K42" s="394">
        <f t="shared" si="1"/>
        <v>0</v>
      </c>
      <c r="L42" s="395">
        <f t="shared" si="1"/>
        <v>0</v>
      </c>
    </row>
    <row r="43" spans="1:12">
      <c r="A43" s="18" t="s">
        <v>391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</row>
    <row r="44" spans="1:12">
      <c r="A44" s="17" t="s">
        <v>390</v>
      </c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2" ht="15.75" customHeight="1">
      <c r="A45" s="763" t="s">
        <v>874</v>
      </c>
      <c r="B45" s="12"/>
      <c r="C45" s="12"/>
      <c r="D45" s="552"/>
      <c r="E45" s="12"/>
      <c r="F45" s="12"/>
      <c r="G45" s="12"/>
      <c r="H45" s="12"/>
      <c r="I45" s="12"/>
      <c r="J45" s="12"/>
      <c r="K45" s="12"/>
      <c r="L45" s="12"/>
    </row>
    <row r="46" spans="1:12" ht="14.25" customHeight="1">
      <c r="A46" s="906" t="s">
        <v>12</v>
      </c>
      <c r="B46" s="906"/>
      <c r="C46" s="906"/>
      <c r="D46" s="906"/>
      <c r="E46" s="906"/>
      <c r="F46" s="906"/>
      <c r="G46" s="906"/>
      <c r="H46" s="906"/>
      <c r="I46" s="906"/>
      <c r="J46" s="906"/>
      <c r="K46" s="906"/>
      <c r="L46" s="906"/>
    </row>
    <row r="47" spans="1:12">
      <c r="A47" s="906" t="s">
        <v>13</v>
      </c>
      <c r="B47" s="906"/>
      <c r="C47" s="906"/>
      <c r="D47" s="906"/>
      <c r="E47" s="906"/>
      <c r="F47" s="906"/>
      <c r="G47" s="906"/>
      <c r="H47" s="906"/>
      <c r="I47" s="906"/>
      <c r="J47" s="906"/>
      <c r="K47" s="906"/>
      <c r="L47" s="906"/>
    </row>
    <row r="48" spans="1:12">
      <c r="A48" s="906" t="s">
        <v>19</v>
      </c>
      <c r="B48" s="906"/>
      <c r="C48" s="906"/>
      <c r="D48" s="906"/>
      <c r="E48" s="906"/>
      <c r="F48" s="906"/>
      <c r="G48" s="906"/>
      <c r="H48" s="906"/>
      <c r="I48" s="906"/>
      <c r="J48" s="906"/>
      <c r="K48" s="906"/>
      <c r="L48" s="906"/>
    </row>
    <row r="49" spans="1:13">
      <c r="A49" s="12" t="s">
        <v>22</v>
      </c>
      <c r="B49" s="12"/>
      <c r="C49" s="12"/>
      <c r="D49" s="12"/>
      <c r="E49" s="12"/>
      <c r="F49" s="12"/>
      <c r="J49" s="893" t="s">
        <v>83</v>
      </c>
      <c r="K49" s="893"/>
      <c r="L49" s="893"/>
      <c r="M49" s="893"/>
    </row>
    <row r="50" spans="1:13">
      <c r="A50" s="12"/>
    </row>
    <row r="51" spans="1:13">
      <c r="A51" s="1083"/>
      <c r="B51" s="1083"/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</row>
    <row r="52" spans="1:13">
      <c r="H52" s="245"/>
      <c r="J52" s="245"/>
    </row>
    <row r="54" spans="1:13">
      <c r="D54" s="756"/>
    </row>
    <row r="56" spans="1:13">
      <c r="D56" s="245"/>
    </row>
  </sheetData>
  <mergeCells count="16">
    <mergeCell ref="I8:L8"/>
    <mergeCell ref="A48:L48"/>
    <mergeCell ref="A51:L51"/>
    <mergeCell ref="A9:A10"/>
    <mergeCell ref="B9:B10"/>
    <mergeCell ref="C9:G9"/>
    <mergeCell ref="H9:L9"/>
    <mergeCell ref="A46:L46"/>
    <mergeCell ref="A47:L47"/>
    <mergeCell ref="J49:M49"/>
    <mergeCell ref="F7:L7"/>
    <mergeCell ref="A7:B7"/>
    <mergeCell ref="L1:M1"/>
    <mergeCell ref="A2:L2"/>
    <mergeCell ref="A3:L3"/>
    <mergeCell ref="A5:L5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5" orientation="landscape" r:id="rId1"/>
  <rowBreaks count="1" manualBreakCount="1">
    <brk id="50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0"/>
  <sheetViews>
    <sheetView topLeftCell="A7" zoomScale="90" zoomScaleNormal="90" zoomScaleSheetLayoutView="70" workbookViewId="0">
      <selection activeCell="D23" sqref="D23:I23"/>
    </sheetView>
  </sheetViews>
  <sheetFormatPr defaultRowHeight="12.75"/>
  <cols>
    <col min="1" max="1" width="5.7109375" style="111" customWidth="1"/>
    <col min="2" max="2" width="20.7109375" style="111" customWidth="1"/>
    <col min="3" max="3" width="13" style="111" customWidth="1"/>
    <col min="4" max="4" width="12" style="111" customWidth="1"/>
    <col min="5" max="5" width="12.42578125" style="111" customWidth="1"/>
    <col min="6" max="6" width="12.7109375" style="770" customWidth="1"/>
    <col min="7" max="7" width="13.140625" style="111" customWidth="1"/>
    <col min="8" max="8" width="12.7109375" style="111" customWidth="1"/>
    <col min="9" max="9" width="12.140625" style="111" customWidth="1"/>
    <col min="10" max="10" width="12.140625" style="195" customWidth="1"/>
    <col min="11" max="11" width="16.5703125" style="111" customWidth="1"/>
    <col min="12" max="12" width="13.140625" style="111" customWidth="1"/>
    <col min="13" max="13" width="12.7109375" style="111" customWidth="1"/>
    <col min="14" max="16384" width="9.140625" style="111"/>
  </cols>
  <sheetData>
    <row r="1" spans="1:14">
      <c r="K1" s="955" t="s">
        <v>217</v>
      </c>
      <c r="L1" s="955"/>
      <c r="M1" s="955"/>
    </row>
    <row r="2" spans="1:14" ht="12.75" customHeight="1"/>
    <row r="3" spans="1:14" ht="15.75">
      <c r="B3" s="1101" t="s">
        <v>0</v>
      </c>
      <c r="C3" s="1101"/>
      <c r="D3" s="1101"/>
      <c r="E3" s="1101"/>
      <c r="F3" s="1101"/>
      <c r="G3" s="1101"/>
      <c r="H3" s="1101"/>
      <c r="I3" s="1101"/>
      <c r="J3" s="1101"/>
      <c r="K3" s="1101"/>
    </row>
    <row r="4" spans="1:14" ht="20.25">
      <c r="B4" s="1102" t="s">
        <v>882</v>
      </c>
      <c r="C4" s="1102"/>
      <c r="D4" s="1102"/>
      <c r="E4" s="1102"/>
      <c r="F4" s="1102"/>
      <c r="G4" s="1102"/>
      <c r="H4" s="1102"/>
      <c r="I4" s="1102"/>
      <c r="J4" s="1102"/>
      <c r="K4" s="1102"/>
    </row>
    <row r="5" spans="1:14" ht="10.5" customHeight="1"/>
    <row r="6" spans="1:14" ht="15.75">
      <c r="A6" s="1108" t="s">
        <v>938</v>
      </c>
      <c r="B6" s="1108"/>
      <c r="C6" s="1108"/>
      <c r="D6" s="1108"/>
      <c r="E6" s="1108"/>
      <c r="F6" s="1108"/>
      <c r="G6" s="1108"/>
      <c r="H6" s="1108"/>
      <c r="I6" s="1108"/>
      <c r="J6" s="1108"/>
      <c r="K6" s="1108"/>
      <c r="L6" s="1108"/>
      <c r="M6" s="1108"/>
    </row>
    <row r="7" spans="1:14" ht="15.75">
      <c r="B7" s="112"/>
      <c r="C7" s="112"/>
      <c r="D7" s="112"/>
      <c r="E7" s="112"/>
      <c r="F7" s="771"/>
      <c r="G7" s="112"/>
      <c r="H7" s="112"/>
      <c r="L7" s="1107" t="s">
        <v>196</v>
      </c>
      <c r="M7" s="1107"/>
    </row>
    <row r="8" spans="1:14" ht="15.75">
      <c r="A8" s="893" t="s">
        <v>734</v>
      </c>
      <c r="B8" s="893"/>
      <c r="C8" s="112"/>
      <c r="D8" s="112"/>
      <c r="E8" s="112"/>
      <c r="F8" s="771"/>
      <c r="G8" s="1089" t="s">
        <v>939</v>
      </c>
      <c r="H8" s="1089"/>
      <c r="I8" s="1089"/>
      <c r="J8" s="1089"/>
      <c r="K8" s="1089"/>
      <c r="L8" s="1089"/>
      <c r="M8" s="1089"/>
    </row>
    <row r="9" spans="1:14" ht="15.75" customHeight="1">
      <c r="A9" s="1104" t="s">
        <v>25</v>
      </c>
      <c r="B9" s="1109" t="s">
        <v>3</v>
      </c>
      <c r="C9" s="1103" t="s">
        <v>940</v>
      </c>
      <c r="D9" s="1103" t="s">
        <v>937</v>
      </c>
      <c r="E9" s="1103" t="s">
        <v>234</v>
      </c>
      <c r="F9" s="1103" t="s">
        <v>820</v>
      </c>
      <c r="G9" s="1103"/>
      <c r="H9" s="1103" t="s">
        <v>821</v>
      </c>
      <c r="I9" s="1103"/>
      <c r="J9" s="1104" t="s">
        <v>461</v>
      </c>
      <c r="K9" s="1103" t="s">
        <v>195</v>
      </c>
      <c r="L9" s="1103" t="s">
        <v>437</v>
      </c>
      <c r="M9" s="1103" t="s">
        <v>252</v>
      </c>
    </row>
    <row r="10" spans="1:14">
      <c r="A10" s="1105"/>
      <c r="B10" s="1109"/>
      <c r="C10" s="1103"/>
      <c r="D10" s="1103"/>
      <c r="E10" s="1103"/>
      <c r="F10" s="1103"/>
      <c r="G10" s="1103"/>
      <c r="H10" s="1103"/>
      <c r="I10" s="1103"/>
      <c r="J10" s="1105"/>
      <c r="K10" s="1103"/>
      <c r="L10" s="1103"/>
      <c r="M10" s="1103"/>
    </row>
    <row r="11" spans="1:14" ht="27" customHeight="1">
      <c r="A11" s="1106"/>
      <c r="B11" s="1109"/>
      <c r="C11" s="1103"/>
      <c r="D11" s="1103"/>
      <c r="E11" s="1103"/>
      <c r="F11" s="765" t="s">
        <v>194</v>
      </c>
      <c r="G11" s="399" t="s">
        <v>253</v>
      </c>
      <c r="H11" s="399" t="s">
        <v>194</v>
      </c>
      <c r="I11" s="399" t="s">
        <v>253</v>
      </c>
      <c r="J11" s="1106"/>
      <c r="K11" s="1103"/>
      <c r="L11" s="1103"/>
      <c r="M11" s="1103"/>
    </row>
    <row r="12" spans="1:14">
      <c r="A12" s="400">
        <v>1</v>
      </c>
      <c r="B12" s="400">
        <v>2</v>
      </c>
      <c r="C12" s="400">
        <v>3</v>
      </c>
      <c r="D12" s="400">
        <v>4</v>
      </c>
      <c r="E12" s="400">
        <v>5</v>
      </c>
      <c r="F12" s="400">
        <v>6</v>
      </c>
      <c r="G12" s="400">
        <v>7</v>
      </c>
      <c r="H12" s="400">
        <v>8</v>
      </c>
      <c r="I12" s="400">
        <v>9</v>
      </c>
      <c r="J12" s="400">
        <v>10</v>
      </c>
      <c r="K12" s="400">
        <v>11</v>
      </c>
      <c r="L12" s="400">
        <v>12</v>
      </c>
      <c r="M12" s="400">
        <v>13</v>
      </c>
    </row>
    <row r="13" spans="1:14">
      <c r="A13" s="218">
        <v>1</v>
      </c>
      <c r="B13" s="118" t="s">
        <v>685</v>
      </c>
      <c r="C13" s="265">
        <v>104.1230985</v>
      </c>
      <c r="D13" s="267">
        <v>5.4789999999999998E-2</v>
      </c>
      <c r="E13" s="267">
        <v>98.078361473890695</v>
      </c>
      <c r="F13" s="268">
        <v>3250.16</v>
      </c>
      <c r="G13" s="265">
        <f>F13*3000/100000</f>
        <v>97.504800000000003</v>
      </c>
      <c r="H13" s="265">
        <f>F13</f>
        <v>3250.16</v>
      </c>
      <c r="I13" s="265">
        <f>G13</f>
        <v>97.504800000000003</v>
      </c>
      <c r="J13" s="299">
        <f>G13-I13</f>
        <v>0</v>
      </c>
      <c r="K13" s="265">
        <f>(D13+E13)-I13</f>
        <v>0.62835147389068879</v>
      </c>
      <c r="L13" s="265">
        <v>0</v>
      </c>
      <c r="M13" s="265">
        <v>0</v>
      </c>
      <c r="N13" s="727"/>
    </row>
    <row r="14" spans="1:14">
      <c r="A14" s="218">
        <v>2</v>
      </c>
      <c r="B14" s="118" t="s">
        <v>686</v>
      </c>
      <c r="C14" s="265">
        <v>233.68965900000003</v>
      </c>
      <c r="D14" s="267">
        <v>0.12604000000003726</v>
      </c>
      <c r="E14" s="267">
        <v>178.68444278534278</v>
      </c>
      <c r="F14" s="268">
        <v>5922.18</v>
      </c>
      <c r="G14" s="265">
        <f t="shared" ref="G14:G42" si="0">F14*3000/100000</f>
        <v>177.66540000000001</v>
      </c>
      <c r="H14" s="265">
        <f t="shared" ref="H14:H42" si="1">F14</f>
        <v>5922.18</v>
      </c>
      <c r="I14" s="265">
        <f t="shared" ref="I14:I42" si="2">G14</f>
        <v>177.66540000000001</v>
      </c>
      <c r="J14" s="299">
        <f t="shared" ref="J14:J42" si="3">G14-I14</f>
        <v>0</v>
      </c>
      <c r="K14" s="265">
        <f t="shared" ref="K14:K42" si="4">(D14+E14)-I14</f>
        <v>1.1450827853428223</v>
      </c>
      <c r="L14" s="265">
        <v>0</v>
      </c>
      <c r="M14" s="265">
        <v>0</v>
      </c>
      <c r="N14" s="727"/>
    </row>
    <row r="15" spans="1:14">
      <c r="A15" s="218">
        <v>3</v>
      </c>
      <c r="B15" s="118" t="s">
        <v>687</v>
      </c>
      <c r="C15" s="265">
        <v>116.74086449999999</v>
      </c>
      <c r="D15" s="267">
        <v>11.797470000000001</v>
      </c>
      <c r="E15" s="267">
        <v>102.00736352491809</v>
      </c>
      <c r="F15" s="268">
        <v>3494.81</v>
      </c>
      <c r="G15" s="265">
        <f t="shared" si="0"/>
        <v>104.8443</v>
      </c>
      <c r="H15" s="265">
        <f t="shared" si="1"/>
        <v>3494.81</v>
      </c>
      <c r="I15" s="265">
        <f t="shared" si="2"/>
        <v>104.8443</v>
      </c>
      <c r="J15" s="299">
        <f t="shared" si="3"/>
        <v>0</v>
      </c>
      <c r="K15" s="265">
        <f t="shared" si="4"/>
        <v>8.9605335249180911</v>
      </c>
      <c r="L15" s="265">
        <v>0</v>
      </c>
      <c r="M15" s="265">
        <v>0</v>
      </c>
      <c r="N15" s="727"/>
    </row>
    <row r="16" spans="1:14">
      <c r="A16" s="218">
        <v>4</v>
      </c>
      <c r="B16" s="118" t="s">
        <v>688</v>
      </c>
      <c r="C16" s="265">
        <v>135.407601</v>
      </c>
      <c r="D16" s="267">
        <v>12.54917</v>
      </c>
      <c r="E16" s="267">
        <v>112.42329557792567</v>
      </c>
      <c r="F16" s="268">
        <v>3853.25</v>
      </c>
      <c r="G16" s="265">
        <f t="shared" si="0"/>
        <v>115.5975</v>
      </c>
      <c r="H16" s="265">
        <f t="shared" si="1"/>
        <v>3853.25</v>
      </c>
      <c r="I16" s="265">
        <f t="shared" si="2"/>
        <v>115.5975</v>
      </c>
      <c r="J16" s="299">
        <f t="shared" si="3"/>
        <v>0</v>
      </c>
      <c r="K16" s="265">
        <f t="shared" si="4"/>
        <v>9.3749655779256784</v>
      </c>
      <c r="L16" s="265">
        <v>0</v>
      </c>
      <c r="M16" s="265">
        <v>0</v>
      </c>
      <c r="N16" s="727"/>
    </row>
    <row r="17" spans="1:14">
      <c r="A17" s="218">
        <v>5</v>
      </c>
      <c r="B17" s="118" t="s">
        <v>689</v>
      </c>
      <c r="C17" s="265">
        <v>158.5433985</v>
      </c>
      <c r="D17" s="267">
        <v>12.258620000000018</v>
      </c>
      <c r="E17" s="267">
        <v>134.27111865766909</v>
      </c>
      <c r="F17" s="268">
        <v>4565.6900000000005</v>
      </c>
      <c r="G17" s="265">
        <f t="shared" si="0"/>
        <v>136.97070000000002</v>
      </c>
      <c r="H17" s="265">
        <f t="shared" si="1"/>
        <v>4565.6900000000005</v>
      </c>
      <c r="I17" s="265">
        <f t="shared" si="2"/>
        <v>136.97070000000002</v>
      </c>
      <c r="J17" s="299">
        <f t="shared" si="3"/>
        <v>0</v>
      </c>
      <c r="K17" s="265">
        <f t="shared" si="4"/>
        <v>9.5590386576690776</v>
      </c>
      <c r="L17" s="265">
        <v>0</v>
      </c>
      <c r="M17" s="265">
        <v>0</v>
      </c>
      <c r="N17" s="727"/>
    </row>
    <row r="18" spans="1:14">
      <c r="A18" s="218">
        <v>6</v>
      </c>
      <c r="B18" s="118" t="s">
        <v>690</v>
      </c>
      <c r="C18" s="265">
        <v>46.154724000000002</v>
      </c>
      <c r="D18" s="267">
        <v>1.8482799999999953</v>
      </c>
      <c r="E18" s="267">
        <v>38.217670252878257</v>
      </c>
      <c r="F18" s="268">
        <v>1327.37</v>
      </c>
      <c r="G18" s="265">
        <f t="shared" si="0"/>
        <v>39.821099999999994</v>
      </c>
      <c r="H18" s="265">
        <f t="shared" si="1"/>
        <v>1327.37</v>
      </c>
      <c r="I18" s="265">
        <f t="shared" si="2"/>
        <v>39.821099999999994</v>
      </c>
      <c r="J18" s="299">
        <f t="shared" si="3"/>
        <v>0</v>
      </c>
      <c r="K18" s="265">
        <f t="shared" si="4"/>
        <v>0.24485025287825835</v>
      </c>
      <c r="L18" s="265">
        <v>0</v>
      </c>
      <c r="M18" s="265">
        <v>0</v>
      </c>
      <c r="N18" s="727"/>
    </row>
    <row r="19" spans="1:14">
      <c r="A19" s="218">
        <v>7</v>
      </c>
      <c r="B19" s="118" t="s">
        <v>691</v>
      </c>
      <c r="C19" s="265">
        <v>142.78087049999999</v>
      </c>
      <c r="D19" s="267">
        <v>8.0129999999962745E-2</v>
      </c>
      <c r="E19" s="267">
        <v>137.61986315585753</v>
      </c>
      <c r="F19" s="268">
        <v>4560.6099999999997</v>
      </c>
      <c r="G19" s="265">
        <f t="shared" si="0"/>
        <v>136.81829999999999</v>
      </c>
      <c r="H19" s="265">
        <f t="shared" si="1"/>
        <v>4560.6099999999997</v>
      </c>
      <c r="I19" s="265">
        <f t="shared" si="2"/>
        <v>136.81829999999999</v>
      </c>
      <c r="J19" s="299">
        <f t="shared" si="3"/>
        <v>0</v>
      </c>
      <c r="K19" s="265">
        <f t="shared" si="4"/>
        <v>0.88169315585750496</v>
      </c>
      <c r="L19" s="265">
        <v>0</v>
      </c>
      <c r="M19" s="265">
        <v>0</v>
      </c>
      <c r="N19" s="727"/>
    </row>
    <row r="20" spans="1:14">
      <c r="A20" s="218">
        <v>8</v>
      </c>
      <c r="B20" s="118" t="s">
        <v>692</v>
      </c>
      <c r="C20" s="265">
        <v>29.727178500000001</v>
      </c>
      <c r="D20" s="267">
        <v>4.7272699999999999</v>
      </c>
      <c r="E20" s="267">
        <v>22.416345448438886</v>
      </c>
      <c r="F20" s="268">
        <v>899.9</v>
      </c>
      <c r="G20" s="265">
        <f t="shared" si="0"/>
        <v>26.997</v>
      </c>
      <c r="H20" s="265">
        <f t="shared" si="1"/>
        <v>899.9</v>
      </c>
      <c r="I20" s="265">
        <f t="shared" si="2"/>
        <v>26.997</v>
      </c>
      <c r="J20" s="299">
        <f t="shared" si="3"/>
        <v>0</v>
      </c>
      <c r="K20" s="265">
        <f t="shared" si="4"/>
        <v>0.14661544843888663</v>
      </c>
      <c r="L20" s="265">
        <v>0</v>
      </c>
      <c r="M20" s="265">
        <v>0</v>
      </c>
      <c r="N20" s="727"/>
    </row>
    <row r="21" spans="1:14">
      <c r="A21" s="218">
        <v>9</v>
      </c>
      <c r="B21" s="118" t="s">
        <v>693</v>
      </c>
      <c r="C21" s="265">
        <v>96.099868499999999</v>
      </c>
      <c r="D21" s="267">
        <v>2.3485399999999998</v>
      </c>
      <c r="E21" s="267">
        <v>82.946676872700721</v>
      </c>
      <c r="F21" s="268">
        <v>2825.46</v>
      </c>
      <c r="G21" s="265">
        <f t="shared" si="0"/>
        <v>84.763800000000003</v>
      </c>
      <c r="H21" s="265">
        <f t="shared" si="1"/>
        <v>2825.46</v>
      </c>
      <c r="I21" s="265">
        <f t="shared" si="2"/>
        <v>84.763800000000003</v>
      </c>
      <c r="J21" s="299">
        <f t="shared" si="3"/>
        <v>0</v>
      </c>
      <c r="K21" s="265">
        <f t="shared" si="4"/>
        <v>0.53141687270071714</v>
      </c>
      <c r="L21" s="265">
        <v>0</v>
      </c>
      <c r="M21" s="265">
        <v>0</v>
      </c>
      <c r="N21" s="727"/>
    </row>
    <row r="22" spans="1:14">
      <c r="A22" s="218">
        <v>10</v>
      </c>
      <c r="B22" s="118" t="s">
        <v>694</v>
      </c>
      <c r="C22" s="265">
        <v>64.108404000000007</v>
      </c>
      <c r="D22" s="267">
        <v>2.6766100000000002</v>
      </c>
      <c r="E22" s="267">
        <v>54.561651711391434</v>
      </c>
      <c r="F22" s="268">
        <v>1896.29</v>
      </c>
      <c r="G22" s="265">
        <f t="shared" si="0"/>
        <v>56.8887</v>
      </c>
      <c r="H22" s="265">
        <f t="shared" si="1"/>
        <v>1896.29</v>
      </c>
      <c r="I22" s="265">
        <f t="shared" si="2"/>
        <v>56.8887</v>
      </c>
      <c r="J22" s="299">
        <f t="shared" si="3"/>
        <v>0</v>
      </c>
      <c r="K22" s="265">
        <f t="shared" si="4"/>
        <v>0.34956171139143066</v>
      </c>
      <c r="L22" s="265">
        <v>0</v>
      </c>
      <c r="M22" s="265">
        <v>0</v>
      </c>
      <c r="N22" s="727"/>
    </row>
    <row r="23" spans="1:14">
      <c r="A23" s="218">
        <v>11</v>
      </c>
      <c r="B23" s="118" t="s">
        <v>695</v>
      </c>
      <c r="C23" s="265">
        <v>269.74651349999999</v>
      </c>
      <c r="D23" s="267">
        <v>23.41358</v>
      </c>
      <c r="E23" s="267">
        <v>226.0554962832806</v>
      </c>
      <c r="F23" s="268">
        <v>7067.91</v>
      </c>
      <c r="G23" s="265">
        <f t="shared" si="0"/>
        <v>212.03729999999999</v>
      </c>
      <c r="H23" s="265">
        <f t="shared" si="1"/>
        <v>7067.91</v>
      </c>
      <c r="I23" s="265">
        <f t="shared" si="2"/>
        <v>212.03729999999999</v>
      </c>
      <c r="J23" s="299">
        <f t="shared" si="3"/>
        <v>0</v>
      </c>
      <c r="K23" s="265">
        <f>(D23+E23)-I23</f>
        <v>37.431776283280612</v>
      </c>
      <c r="L23" s="265">
        <v>0</v>
      </c>
      <c r="M23" s="265">
        <v>0</v>
      </c>
      <c r="N23" s="727"/>
    </row>
    <row r="24" spans="1:14">
      <c r="A24" s="218">
        <v>12</v>
      </c>
      <c r="B24" s="118" t="s">
        <v>696</v>
      </c>
      <c r="C24" s="265">
        <v>70.307227499999996</v>
      </c>
      <c r="D24" s="267">
        <v>4.0419999999981374E-2</v>
      </c>
      <c r="E24" s="267">
        <v>68.220872636982165</v>
      </c>
      <c r="F24" s="268">
        <v>2259.46</v>
      </c>
      <c r="G24" s="265">
        <f t="shared" si="0"/>
        <v>67.783799999999999</v>
      </c>
      <c r="H24" s="265">
        <f t="shared" si="1"/>
        <v>2259.46</v>
      </c>
      <c r="I24" s="265">
        <f t="shared" si="2"/>
        <v>67.783799999999999</v>
      </c>
      <c r="J24" s="299">
        <f t="shared" si="3"/>
        <v>0</v>
      </c>
      <c r="K24" s="265">
        <f t="shared" si="4"/>
        <v>0.47749263698214861</v>
      </c>
      <c r="L24" s="265">
        <v>0</v>
      </c>
      <c r="M24" s="265">
        <v>0</v>
      </c>
      <c r="N24" s="727"/>
    </row>
    <row r="25" spans="1:14">
      <c r="A25" s="218">
        <v>13</v>
      </c>
      <c r="B25" s="118" t="s">
        <v>697</v>
      </c>
      <c r="C25" s="265">
        <v>163.47600000000003</v>
      </c>
      <c r="D25" s="267">
        <v>8.3680000000000004E-2</v>
      </c>
      <c r="E25" s="267">
        <v>149.50284419401049</v>
      </c>
      <c r="F25" s="268">
        <v>4954.28</v>
      </c>
      <c r="G25" s="265">
        <f t="shared" si="0"/>
        <v>148.6284</v>
      </c>
      <c r="H25" s="265">
        <f t="shared" si="1"/>
        <v>4954.28</v>
      </c>
      <c r="I25" s="265">
        <f t="shared" si="2"/>
        <v>148.6284</v>
      </c>
      <c r="J25" s="299">
        <f t="shared" si="3"/>
        <v>0</v>
      </c>
      <c r="K25" s="265">
        <f t="shared" si="4"/>
        <v>0.95812419401048032</v>
      </c>
      <c r="L25" s="265">
        <v>0</v>
      </c>
      <c r="M25" s="265">
        <v>0</v>
      </c>
      <c r="N25" s="727"/>
    </row>
    <row r="26" spans="1:14">
      <c r="A26" s="218">
        <v>14</v>
      </c>
      <c r="B26" s="118" t="s">
        <v>698</v>
      </c>
      <c r="C26" s="265">
        <v>38.133286499999997</v>
      </c>
      <c r="D26" s="267">
        <v>3.0076299999999954</v>
      </c>
      <c r="E26" s="267">
        <v>31.241304569166363</v>
      </c>
      <c r="F26" s="268">
        <v>1106.6599999999999</v>
      </c>
      <c r="G26" s="265">
        <f t="shared" si="0"/>
        <v>33.199799999999996</v>
      </c>
      <c r="H26" s="265">
        <f t="shared" si="1"/>
        <v>1106.6599999999999</v>
      </c>
      <c r="I26" s="265">
        <f t="shared" si="2"/>
        <v>33.199799999999996</v>
      </c>
      <c r="J26" s="299">
        <f t="shared" si="3"/>
        <v>0</v>
      </c>
      <c r="K26" s="265">
        <f t="shared" si="4"/>
        <v>1.0491345691663625</v>
      </c>
      <c r="L26" s="265">
        <v>0</v>
      </c>
      <c r="M26" s="265">
        <v>0</v>
      </c>
      <c r="N26" s="727"/>
    </row>
    <row r="27" spans="1:14">
      <c r="A27" s="218">
        <v>15</v>
      </c>
      <c r="B27" s="118" t="s">
        <v>699</v>
      </c>
      <c r="C27" s="265">
        <v>173.41397849999998</v>
      </c>
      <c r="D27" s="267">
        <v>9.2130000000018628E-2</v>
      </c>
      <c r="E27" s="267">
        <v>161.56658330010305</v>
      </c>
      <c r="F27" s="268">
        <v>4801.78</v>
      </c>
      <c r="G27" s="265">
        <f t="shared" si="0"/>
        <v>144.05340000000001</v>
      </c>
      <c r="H27" s="265">
        <f t="shared" si="1"/>
        <v>4801.78</v>
      </c>
      <c r="I27" s="265">
        <f t="shared" si="2"/>
        <v>144.05340000000001</v>
      </c>
      <c r="J27" s="299">
        <f t="shared" si="3"/>
        <v>0</v>
      </c>
      <c r="K27" s="265">
        <f t="shared" si="4"/>
        <v>17.605313300103063</v>
      </c>
      <c r="L27" s="265">
        <v>0</v>
      </c>
      <c r="M27" s="265">
        <v>0</v>
      </c>
      <c r="N27" s="727"/>
    </row>
    <row r="28" spans="1:14">
      <c r="A28" s="218">
        <v>16</v>
      </c>
      <c r="B28" s="226" t="s">
        <v>700</v>
      </c>
      <c r="C28" s="265">
        <v>93.56885849999999</v>
      </c>
      <c r="D28" s="267">
        <v>0.57601000000000002</v>
      </c>
      <c r="E28" s="267">
        <v>89.336162575472088</v>
      </c>
      <c r="F28" s="268">
        <v>2977.95</v>
      </c>
      <c r="G28" s="265">
        <f t="shared" si="0"/>
        <v>89.338499999999996</v>
      </c>
      <c r="H28" s="265">
        <f t="shared" si="1"/>
        <v>2977.95</v>
      </c>
      <c r="I28" s="265">
        <f t="shared" si="2"/>
        <v>89.338499999999996</v>
      </c>
      <c r="J28" s="299">
        <f t="shared" si="3"/>
        <v>0</v>
      </c>
      <c r="K28" s="265">
        <f t="shared" si="4"/>
        <v>0.57367257547208794</v>
      </c>
      <c r="L28" s="265">
        <v>0</v>
      </c>
      <c r="M28" s="265">
        <v>0</v>
      </c>
      <c r="N28" s="727"/>
    </row>
    <row r="29" spans="1:14">
      <c r="A29" s="218">
        <v>17</v>
      </c>
      <c r="B29" s="226" t="s">
        <v>701</v>
      </c>
      <c r="C29" s="265">
        <v>118.12073099999999</v>
      </c>
      <c r="D29" s="267">
        <v>6.4009999999999997E-2</v>
      </c>
      <c r="E29" s="267">
        <v>108.05194954894662</v>
      </c>
      <c r="F29" s="268">
        <v>3388.64</v>
      </c>
      <c r="G29" s="265">
        <f t="shared" si="0"/>
        <v>101.6592</v>
      </c>
      <c r="H29" s="265">
        <f t="shared" si="1"/>
        <v>3388.64</v>
      </c>
      <c r="I29" s="265">
        <f t="shared" si="2"/>
        <v>101.6592</v>
      </c>
      <c r="J29" s="299">
        <f t="shared" si="3"/>
        <v>0</v>
      </c>
      <c r="K29" s="265">
        <f t="shared" si="4"/>
        <v>6.4567595489466214</v>
      </c>
      <c r="L29" s="265">
        <v>0</v>
      </c>
      <c r="M29" s="265">
        <v>0</v>
      </c>
      <c r="N29" s="727"/>
    </row>
    <row r="30" spans="1:14">
      <c r="A30" s="218">
        <v>18</v>
      </c>
      <c r="B30" s="226" t="s">
        <v>702</v>
      </c>
      <c r="C30" s="265">
        <v>184.58663099999998</v>
      </c>
      <c r="D30" s="267">
        <v>0.10018000000000001</v>
      </c>
      <c r="E30" s="267">
        <v>173.52867115418056</v>
      </c>
      <c r="F30" s="268">
        <v>5750.5700000000006</v>
      </c>
      <c r="G30" s="265">
        <f t="shared" si="0"/>
        <v>172.5171</v>
      </c>
      <c r="H30" s="265">
        <f t="shared" si="1"/>
        <v>5750.5700000000006</v>
      </c>
      <c r="I30" s="265">
        <f t="shared" si="2"/>
        <v>172.5171</v>
      </c>
      <c r="J30" s="299">
        <f t="shared" si="3"/>
        <v>0</v>
      </c>
      <c r="K30" s="265">
        <f t="shared" si="4"/>
        <v>1.1117511541805527</v>
      </c>
      <c r="L30" s="265">
        <v>0</v>
      </c>
      <c r="M30" s="265">
        <v>0</v>
      </c>
      <c r="N30" s="727"/>
    </row>
    <row r="31" spans="1:14">
      <c r="A31" s="218">
        <v>19</v>
      </c>
      <c r="B31" s="226" t="s">
        <v>703</v>
      </c>
      <c r="C31" s="265">
        <v>120.94427700000001</v>
      </c>
      <c r="D31" s="267">
        <v>6.4799999999999996E-2</v>
      </c>
      <c r="E31" s="267">
        <v>98.749461026797732</v>
      </c>
      <c r="F31" s="268">
        <v>2279.6800000000003</v>
      </c>
      <c r="G31" s="265">
        <f t="shared" si="0"/>
        <v>68.390400000000014</v>
      </c>
      <c r="H31" s="265">
        <f t="shared" si="1"/>
        <v>2279.6800000000003</v>
      </c>
      <c r="I31" s="265">
        <f t="shared" si="2"/>
        <v>68.390400000000014</v>
      </c>
      <c r="J31" s="299">
        <f t="shared" si="3"/>
        <v>0</v>
      </c>
      <c r="K31" s="265">
        <f t="shared" si="4"/>
        <v>30.423861026797724</v>
      </c>
      <c r="L31" s="265">
        <v>0</v>
      </c>
      <c r="M31" s="265">
        <v>0</v>
      </c>
      <c r="N31" s="727"/>
    </row>
    <row r="32" spans="1:14">
      <c r="A32" s="218">
        <v>20</v>
      </c>
      <c r="B32" s="226" t="s">
        <v>704</v>
      </c>
      <c r="C32" s="265">
        <v>149.5464825</v>
      </c>
      <c r="D32" s="267">
        <v>5.2287800000000004</v>
      </c>
      <c r="E32" s="267">
        <v>122.46740546712707</v>
      </c>
      <c r="F32" s="268">
        <v>4220.79</v>
      </c>
      <c r="G32" s="265">
        <f t="shared" si="0"/>
        <v>126.6237</v>
      </c>
      <c r="H32" s="265">
        <f t="shared" si="1"/>
        <v>4220.79</v>
      </c>
      <c r="I32" s="265">
        <f t="shared" si="2"/>
        <v>126.6237</v>
      </c>
      <c r="J32" s="299">
        <f t="shared" si="3"/>
        <v>0</v>
      </c>
      <c r="K32" s="265">
        <f t="shared" si="4"/>
        <v>1.0724854671270663</v>
      </c>
      <c r="L32" s="265">
        <v>0</v>
      </c>
      <c r="M32" s="265">
        <v>0</v>
      </c>
      <c r="N32" s="727"/>
    </row>
    <row r="33" spans="1:14">
      <c r="A33" s="218">
        <v>21</v>
      </c>
      <c r="B33" s="226" t="s">
        <v>705</v>
      </c>
      <c r="C33" s="265">
        <v>83.416855499999997</v>
      </c>
      <c r="D33" s="267">
        <v>15.36849</v>
      </c>
      <c r="E33" s="267">
        <v>63.04</v>
      </c>
      <c r="F33" s="268">
        <v>2603.71</v>
      </c>
      <c r="G33" s="265">
        <f t="shared" si="0"/>
        <v>78.1113</v>
      </c>
      <c r="H33" s="265">
        <f t="shared" si="1"/>
        <v>2603.71</v>
      </c>
      <c r="I33" s="265">
        <f t="shared" si="2"/>
        <v>78.1113</v>
      </c>
      <c r="J33" s="299">
        <f t="shared" si="3"/>
        <v>0</v>
      </c>
      <c r="K33" s="265">
        <f t="shared" si="4"/>
        <v>0.29719000000000051</v>
      </c>
      <c r="L33" s="265">
        <v>0</v>
      </c>
      <c r="M33" s="265">
        <v>0</v>
      </c>
      <c r="N33" s="727"/>
    </row>
    <row r="34" spans="1:14">
      <c r="A34" s="218">
        <v>22</v>
      </c>
      <c r="B34" s="226" t="s">
        <v>706</v>
      </c>
      <c r="C34" s="265">
        <v>305.7356115</v>
      </c>
      <c r="D34" s="267">
        <v>0.1595199999999255</v>
      </c>
      <c r="E34" s="267">
        <v>288.37733541174327</v>
      </c>
      <c r="F34" s="268">
        <v>9556.2999999999993</v>
      </c>
      <c r="G34" s="265">
        <f t="shared" si="0"/>
        <v>286.68899999999996</v>
      </c>
      <c r="H34" s="265">
        <f t="shared" si="1"/>
        <v>9556.2999999999993</v>
      </c>
      <c r="I34" s="265">
        <f t="shared" si="2"/>
        <v>286.68899999999996</v>
      </c>
      <c r="J34" s="299">
        <f t="shared" si="3"/>
        <v>0</v>
      </c>
      <c r="K34" s="265">
        <f t="shared" si="4"/>
        <v>1.8478554117432395</v>
      </c>
      <c r="L34" s="265">
        <v>0</v>
      </c>
      <c r="M34" s="265">
        <v>0</v>
      </c>
      <c r="N34" s="727"/>
    </row>
    <row r="35" spans="1:14">
      <c r="A35" s="372">
        <v>23</v>
      </c>
      <c r="B35" s="398" t="s">
        <v>707</v>
      </c>
      <c r="C35" s="266">
        <v>153.60577800000002</v>
      </c>
      <c r="D35" s="268">
        <v>0.9406599999999814</v>
      </c>
      <c r="E35" s="268">
        <v>145.9811416001906</v>
      </c>
      <c r="F35" s="268">
        <v>4837.6100000000006</v>
      </c>
      <c r="G35" s="266">
        <f t="shared" si="0"/>
        <v>145.12830000000002</v>
      </c>
      <c r="H35" s="265">
        <f t="shared" si="1"/>
        <v>4837.6100000000006</v>
      </c>
      <c r="I35" s="265">
        <f t="shared" si="2"/>
        <v>145.12830000000002</v>
      </c>
      <c r="J35" s="266">
        <f t="shared" si="3"/>
        <v>0</v>
      </c>
      <c r="K35" s="266">
        <f t="shared" si="4"/>
        <v>1.7935016001905524</v>
      </c>
      <c r="L35" s="266">
        <v>0</v>
      </c>
      <c r="M35" s="266">
        <v>0</v>
      </c>
      <c r="N35" s="727"/>
    </row>
    <row r="36" spans="1:14">
      <c r="A36" s="372">
        <v>24</v>
      </c>
      <c r="B36" s="398" t="s">
        <v>708</v>
      </c>
      <c r="C36" s="266">
        <v>75.192148500000002</v>
      </c>
      <c r="D36" s="268">
        <v>6.1227399999999905</v>
      </c>
      <c r="E36" s="268">
        <v>60.328266851320706</v>
      </c>
      <c r="F36" s="268">
        <v>1988.3</v>
      </c>
      <c r="G36" s="266">
        <f t="shared" si="0"/>
        <v>59.649000000000001</v>
      </c>
      <c r="H36" s="265">
        <f t="shared" si="1"/>
        <v>1988.3</v>
      </c>
      <c r="I36" s="265">
        <f t="shared" si="2"/>
        <v>59.649000000000001</v>
      </c>
      <c r="J36" s="266">
        <f t="shared" si="3"/>
        <v>0</v>
      </c>
      <c r="K36" s="266">
        <f t="shared" si="4"/>
        <v>6.8020068513206979</v>
      </c>
      <c r="L36" s="266">
        <v>0</v>
      </c>
      <c r="M36" s="266">
        <v>0</v>
      </c>
      <c r="N36" s="727"/>
    </row>
    <row r="37" spans="1:14">
      <c r="A37" s="218">
        <v>25</v>
      </c>
      <c r="B37" s="226" t="s">
        <v>709</v>
      </c>
      <c r="C37" s="265">
        <v>74.181178499999987</v>
      </c>
      <c r="D37" s="267">
        <v>2.83162</v>
      </c>
      <c r="E37" s="267">
        <v>70.592346024090418</v>
      </c>
      <c r="F37" s="268">
        <v>2049.2799999999997</v>
      </c>
      <c r="G37" s="265">
        <f t="shared" si="0"/>
        <v>61.478399999999993</v>
      </c>
      <c r="H37" s="265">
        <f t="shared" si="1"/>
        <v>2049.2799999999997</v>
      </c>
      <c r="I37" s="265">
        <f t="shared" si="2"/>
        <v>61.478399999999993</v>
      </c>
      <c r="J37" s="299">
        <f t="shared" si="3"/>
        <v>0</v>
      </c>
      <c r="K37" s="265">
        <f t="shared" si="4"/>
        <v>11.945566024090425</v>
      </c>
      <c r="L37" s="265">
        <v>0</v>
      </c>
      <c r="M37" s="265">
        <v>0</v>
      </c>
      <c r="N37" s="727"/>
    </row>
    <row r="38" spans="1:14" s="114" customFormat="1">
      <c r="A38" s="218">
        <v>26</v>
      </c>
      <c r="B38" s="226" t="s">
        <v>710</v>
      </c>
      <c r="C38" s="266">
        <v>120.27173100000002</v>
      </c>
      <c r="D38" s="268">
        <v>18.95374</v>
      </c>
      <c r="E38" s="268">
        <v>92.81</v>
      </c>
      <c r="F38" s="268">
        <v>3723.04</v>
      </c>
      <c r="G38" s="265">
        <f t="shared" si="0"/>
        <v>111.69119999999999</v>
      </c>
      <c r="H38" s="265">
        <f t="shared" si="1"/>
        <v>3723.04</v>
      </c>
      <c r="I38" s="265">
        <f t="shared" si="2"/>
        <v>111.69119999999999</v>
      </c>
      <c r="J38" s="299">
        <f t="shared" si="3"/>
        <v>0</v>
      </c>
      <c r="K38" s="265">
        <f t="shared" si="4"/>
        <v>7.2540000000003602E-2</v>
      </c>
      <c r="L38" s="265">
        <v>0</v>
      </c>
      <c r="M38" s="265">
        <v>0</v>
      </c>
      <c r="N38" s="727"/>
    </row>
    <row r="39" spans="1:14" s="114" customFormat="1">
      <c r="A39" s="218">
        <v>27</v>
      </c>
      <c r="B39" s="226" t="s">
        <v>711</v>
      </c>
      <c r="C39" s="266">
        <v>111.15041550000001</v>
      </c>
      <c r="D39" s="268">
        <v>5.4219999999981373E-2</v>
      </c>
      <c r="E39" s="268">
        <v>100.83711606669576</v>
      </c>
      <c r="F39" s="268">
        <v>3051.4700000000003</v>
      </c>
      <c r="G39" s="265">
        <f t="shared" si="0"/>
        <v>91.5441</v>
      </c>
      <c r="H39" s="265">
        <f t="shared" si="1"/>
        <v>3051.4700000000003</v>
      </c>
      <c r="I39" s="265">
        <f t="shared" si="2"/>
        <v>91.5441</v>
      </c>
      <c r="J39" s="299">
        <f t="shared" si="3"/>
        <v>0</v>
      </c>
      <c r="K39" s="265">
        <f t="shared" si="4"/>
        <v>9.3472360666957428</v>
      </c>
      <c r="L39" s="265">
        <v>0</v>
      </c>
      <c r="M39" s="265">
        <v>0</v>
      </c>
      <c r="N39" s="727"/>
    </row>
    <row r="40" spans="1:14" ht="15.75" customHeight="1">
      <c r="A40" s="218">
        <v>28</v>
      </c>
      <c r="B40" s="226" t="s">
        <v>712</v>
      </c>
      <c r="C40" s="265">
        <v>77.202616499999991</v>
      </c>
      <c r="D40" s="267">
        <v>0.84789000000000003</v>
      </c>
      <c r="E40" s="267">
        <v>62.032133060219863</v>
      </c>
      <c r="F40" s="772">
        <v>1986.26</v>
      </c>
      <c r="G40" s="265">
        <f t="shared" si="0"/>
        <v>59.587800000000001</v>
      </c>
      <c r="H40" s="265">
        <f t="shared" si="1"/>
        <v>1986.26</v>
      </c>
      <c r="I40" s="265">
        <f t="shared" si="2"/>
        <v>59.587800000000001</v>
      </c>
      <c r="J40" s="299">
        <f t="shared" si="3"/>
        <v>0</v>
      </c>
      <c r="K40" s="265">
        <f t="shared" si="4"/>
        <v>3.292223060219861</v>
      </c>
      <c r="L40" s="265">
        <v>0</v>
      </c>
      <c r="M40" s="265">
        <v>0</v>
      </c>
      <c r="N40" s="727"/>
    </row>
    <row r="41" spans="1:14" ht="15.75" customHeight="1">
      <c r="A41" s="218">
        <v>29</v>
      </c>
      <c r="B41" s="226" t="s">
        <v>713</v>
      </c>
      <c r="C41" s="265">
        <v>49.655118000000002</v>
      </c>
      <c r="D41" s="267">
        <v>2.5579999999999999E-2</v>
      </c>
      <c r="E41" s="267">
        <v>47.30195077552839</v>
      </c>
      <c r="F41" s="772">
        <v>1566.63</v>
      </c>
      <c r="G41" s="265">
        <f t="shared" si="0"/>
        <v>46.998899999999999</v>
      </c>
      <c r="H41" s="265">
        <f t="shared" si="1"/>
        <v>1566.63</v>
      </c>
      <c r="I41" s="265">
        <f t="shared" si="2"/>
        <v>46.998899999999999</v>
      </c>
      <c r="J41" s="299">
        <f t="shared" si="3"/>
        <v>0</v>
      </c>
      <c r="K41" s="265">
        <f t="shared" si="4"/>
        <v>0.3286307755283886</v>
      </c>
      <c r="L41" s="265">
        <v>0</v>
      </c>
      <c r="M41" s="265">
        <v>0</v>
      </c>
      <c r="N41" s="727"/>
    </row>
    <row r="42" spans="1:14" ht="15.75" customHeight="1">
      <c r="A42" s="218">
        <v>30</v>
      </c>
      <c r="B42" s="226" t="s">
        <v>714</v>
      </c>
      <c r="C42" s="265">
        <v>167.35317749999999</v>
      </c>
      <c r="D42" s="267">
        <v>10.90326</v>
      </c>
      <c r="E42" s="267">
        <v>147.68421271513836</v>
      </c>
      <c r="F42" s="772">
        <v>5154.5200000000004</v>
      </c>
      <c r="G42" s="265">
        <f t="shared" si="0"/>
        <v>154.63560000000001</v>
      </c>
      <c r="H42" s="265">
        <f t="shared" si="1"/>
        <v>5154.5200000000004</v>
      </c>
      <c r="I42" s="265">
        <f t="shared" si="2"/>
        <v>154.63560000000001</v>
      </c>
      <c r="J42" s="299">
        <f t="shared" si="3"/>
        <v>0</v>
      </c>
      <c r="K42" s="265">
        <f t="shared" si="4"/>
        <v>3.9518727151383359</v>
      </c>
      <c r="L42" s="265">
        <v>0</v>
      </c>
      <c r="M42" s="265">
        <v>0</v>
      </c>
      <c r="N42" s="727"/>
    </row>
    <row r="43" spans="1:14">
      <c r="A43" s="383"/>
      <c r="B43" s="360" t="s">
        <v>18</v>
      </c>
      <c r="C43" s="401">
        <f t="shared" ref="C43:K43" si="5">SUM(C13:C42)</f>
        <v>3726.9842834999999</v>
      </c>
      <c r="D43" s="402">
        <f t="shared" si="5"/>
        <v>137.34585999999987</v>
      </c>
      <c r="E43" s="402">
        <f t="shared" si="5"/>
        <v>3268.9320427220082</v>
      </c>
      <c r="F43" s="401">
        <f t="shared" si="5"/>
        <v>107920.56</v>
      </c>
      <c r="G43" s="401">
        <f t="shared" si="5"/>
        <v>3237.6167999999998</v>
      </c>
      <c r="H43" s="401">
        <f t="shared" si="5"/>
        <v>107920.56</v>
      </c>
      <c r="I43" s="401">
        <f t="shared" si="5"/>
        <v>3237.6167999999998</v>
      </c>
      <c r="J43" s="401">
        <f t="shared" si="5"/>
        <v>0</v>
      </c>
      <c r="K43" s="401">
        <f t="shared" si="5"/>
        <v>168.66110272200709</v>
      </c>
      <c r="L43" s="403">
        <v>0</v>
      </c>
      <c r="M43" s="403">
        <v>0</v>
      </c>
      <c r="N43" s="727"/>
    </row>
    <row r="45" spans="1:14" ht="15" customHeight="1">
      <c r="A45" s="764"/>
      <c r="B45" s="764"/>
      <c r="C45" s="764"/>
      <c r="D45" s="764"/>
      <c r="E45" s="764"/>
      <c r="F45" s="764"/>
      <c r="G45" s="764"/>
      <c r="H45" s="764"/>
      <c r="I45" s="764"/>
      <c r="J45" s="764"/>
      <c r="K45" s="764"/>
      <c r="L45" s="764"/>
      <c r="M45" s="764"/>
    </row>
    <row r="46" spans="1:14" ht="15.75" customHeight="1">
      <c r="A46" s="906" t="s">
        <v>12</v>
      </c>
      <c r="B46" s="906"/>
      <c r="C46" s="906"/>
      <c r="D46" s="906"/>
      <c r="E46" s="906"/>
      <c r="F46" s="906"/>
      <c r="G46" s="906"/>
      <c r="H46" s="906"/>
      <c r="I46" s="906"/>
      <c r="J46" s="906"/>
      <c r="K46" s="906"/>
      <c r="L46" s="69"/>
      <c r="M46" s="69"/>
      <c r="N46" s="13"/>
    </row>
    <row r="47" spans="1:14" ht="15.75" customHeight="1">
      <c r="A47" s="906" t="s">
        <v>13</v>
      </c>
      <c r="B47" s="906"/>
      <c r="C47" s="906"/>
      <c r="D47" s="906"/>
      <c r="E47" s="906"/>
      <c r="F47" s="906"/>
      <c r="G47" s="906"/>
      <c r="H47" s="906"/>
      <c r="I47" s="906"/>
      <c r="J47" s="906"/>
      <c r="K47" s="906"/>
      <c r="L47" s="69"/>
      <c r="M47" s="69"/>
      <c r="N47" s="13"/>
    </row>
    <row r="48" spans="1:14" ht="12.75" customHeight="1">
      <c r="A48" s="906" t="s">
        <v>19</v>
      </c>
      <c r="B48" s="906"/>
      <c r="C48" s="906"/>
      <c r="D48" s="906"/>
      <c r="E48" s="906"/>
      <c r="F48" s="906"/>
      <c r="G48" s="906"/>
      <c r="H48" s="906"/>
      <c r="I48" s="906"/>
      <c r="J48" s="906"/>
      <c r="K48" s="906"/>
      <c r="L48" s="69"/>
      <c r="M48" s="69"/>
      <c r="N48" s="13"/>
    </row>
    <row r="49" spans="1:14">
      <c r="A49" s="12" t="s">
        <v>22</v>
      </c>
      <c r="B49" s="12"/>
      <c r="C49" s="12"/>
      <c r="D49" s="12"/>
      <c r="E49" s="12"/>
      <c r="F49" s="735"/>
      <c r="G49" s="13"/>
      <c r="H49" s="13"/>
      <c r="I49" s="13"/>
      <c r="J49" s="196"/>
      <c r="K49" s="893" t="s">
        <v>83</v>
      </c>
      <c r="L49" s="893"/>
      <c r="M49" s="893"/>
      <c r="N49" s="893"/>
    </row>
    <row r="50" spans="1:14">
      <c r="A50" s="12"/>
      <c r="B50" s="13"/>
      <c r="C50" s="13"/>
      <c r="D50" s="13"/>
      <c r="E50" s="245"/>
      <c r="F50" s="617"/>
      <c r="G50" s="13"/>
      <c r="H50" s="13"/>
      <c r="I50" s="13"/>
      <c r="J50" s="196"/>
      <c r="K50" s="13"/>
      <c r="L50" s="13"/>
      <c r="M50" s="13"/>
      <c r="N50" s="13"/>
    </row>
  </sheetData>
  <mergeCells count="22">
    <mergeCell ref="K49:N49"/>
    <mergeCell ref="A46:K46"/>
    <mergeCell ref="A47:K47"/>
    <mergeCell ref="D9:D11"/>
    <mergeCell ref="E9:E11"/>
    <mergeCell ref="A9:A11"/>
    <mergeCell ref="M9:M11"/>
    <mergeCell ref="L9:L11"/>
    <mergeCell ref="B9:B11"/>
    <mergeCell ref="A48:K48"/>
    <mergeCell ref="K1:M1"/>
    <mergeCell ref="B3:K3"/>
    <mergeCell ref="B4:K4"/>
    <mergeCell ref="C9:C11"/>
    <mergeCell ref="J9:J11"/>
    <mergeCell ref="L7:M7"/>
    <mergeCell ref="G8:M8"/>
    <mergeCell ref="F9:G10"/>
    <mergeCell ref="H9:I10"/>
    <mergeCell ref="K9:K11"/>
    <mergeCell ref="A8:B8"/>
    <mergeCell ref="A6:M6"/>
  </mergeCells>
  <printOptions horizontalCentered="1"/>
  <pageMargins left="0.70866141732283472" right="0.70866141732283472" top="0.23622047244094491" bottom="0" header="0.31496062992125984" footer="0.31496062992125984"/>
  <pageSetup paperSize="9" scale="7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2"/>
  <sheetViews>
    <sheetView topLeftCell="A19" zoomScaleSheetLayoutView="90" workbookViewId="0">
      <selection activeCell="P19" sqref="P19"/>
    </sheetView>
  </sheetViews>
  <sheetFormatPr defaultRowHeight="12.75"/>
  <cols>
    <col min="1" max="1" width="6.140625" style="13" customWidth="1"/>
    <col min="2" max="2" width="18.5703125" style="13" customWidth="1"/>
    <col min="3" max="3" width="10.5703125" style="13" customWidth="1"/>
    <col min="4" max="4" width="9.85546875" style="13" customWidth="1"/>
    <col min="5" max="5" width="8.7109375" style="13" customWidth="1"/>
    <col min="6" max="6" width="14" style="13" customWidth="1"/>
    <col min="7" max="7" width="15.85546875" style="13" customWidth="1"/>
    <col min="8" max="8" width="12.42578125" style="13" customWidth="1"/>
    <col min="9" max="9" width="12.140625" style="13" customWidth="1"/>
    <col min="10" max="10" width="9" style="13" customWidth="1"/>
    <col min="11" max="11" width="15.140625" style="13" customWidth="1"/>
    <col min="12" max="12" width="17.28515625" style="13" customWidth="1"/>
    <col min="13" max="13" width="9.140625" style="13" hidden="1" customWidth="1"/>
    <col min="14" max="16384" width="9.140625" style="13"/>
  </cols>
  <sheetData>
    <row r="1" spans="1:19" customFormat="1" ht="15">
      <c r="D1" s="28"/>
      <c r="E1" s="28"/>
      <c r="F1" s="28"/>
      <c r="G1" s="28"/>
      <c r="H1" s="28"/>
      <c r="I1" s="28"/>
      <c r="J1" s="28"/>
      <c r="K1" s="28"/>
      <c r="L1" s="1099" t="s">
        <v>462</v>
      </c>
      <c r="M1" s="1099"/>
      <c r="N1" s="1099"/>
      <c r="O1" s="35"/>
      <c r="P1" s="35"/>
    </row>
    <row r="2" spans="1:19" customFormat="1" ht="15.75">
      <c r="A2" s="956" t="s">
        <v>0</v>
      </c>
      <c r="B2" s="956"/>
      <c r="C2" s="956"/>
      <c r="D2" s="956"/>
      <c r="E2" s="956"/>
      <c r="F2" s="956"/>
      <c r="G2" s="956"/>
      <c r="H2" s="956"/>
      <c r="I2" s="956"/>
      <c r="J2" s="956"/>
      <c r="K2" s="956"/>
      <c r="L2" s="956"/>
      <c r="M2" s="37"/>
      <c r="N2" s="37"/>
      <c r="O2" s="37"/>
      <c r="P2" s="37"/>
    </row>
    <row r="3" spans="1:19" customFormat="1" ht="20.25">
      <c r="A3" s="1100" t="s">
        <v>882</v>
      </c>
      <c r="B3" s="1100"/>
      <c r="C3" s="1100"/>
      <c r="D3" s="1100"/>
      <c r="E3" s="1100"/>
      <c r="F3" s="1100"/>
      <c r="G3" s="1100"/>
      <c r="H3" s="1100"/>
      <c r="I3" s="1100"/>
      <c r="J3" s="1100"/>
      <c r="K3" s="1100"/>
      <c r="L3" s="1100"/>
      <c r="M3" s="36"/>
      <c r="N3" s="36"/>
      <c r="O3" s="36"/>
      <c r="P3" s="36"/>
    </row>
    <row r="4" spans="1:19" customFormat="1" ht="10.5" customHeight="1"/>
    <row r="5" spans="1:19" ht="19.5" customHeight="1">
      <c r="A5" s="1084" t="s">
        <v>941</v>
      </c>
      <c r="B5" s="1084"/>
      <c r="C5" s="1084"/>
      <c r="D5" s="1084"/>
      <c r="E5" s="1084"/>
      <c r="F5" s="1084"/>
      <c r="G5" s="1084"/>
      <c r="H5" s="1084"/>
      <c r="I5" s="1084"/>
      <c r="J5" s="1084"/>
      <c r="K5" s="1084"/>
      <c r="L5" s="1084"/>
    </row>
    <row r="6" spans="1:19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9">
      <c r="A7" s="28" t="s">
        <v>734</v>
      </c>
      <c r="B7" s="28"/>
      <c r="C7" s="223"/>
      <c r="F7" s="1097" t="s">
        <v>20</v>
      </c>
      <c r="G7" s="1097"/>
      <c r="H7" s="1097"/>
      <c r="I7" s="1097"/>
      <c r="J7" s="1097"/>
      <c r="K7" s="1097"/>
      <c r="L7" s="1097"/>
    </row>
    <row r="8" spans="1:19">
      <c r="A8" s="12"/>
      <c r="F8" s="14"/>
      <c r="G8" s="81"/>
      <c r="H8" s="81"/>
      <c r="I8" s="1098" t="s">
        <v>933</v>
      </c>
      <c r="J8" s="1098"/>
      <c r="K8" s="1098"/>
      <c r="L8" s="1098"/>
    </row>
    <row r="9" spans="1:19" s="12" customFormat="1">
      <c r="A9" s="936" t="s">
        <v>2</v>
      </c>
      <c r="B9" s="936" t="s">
        <v>3</v>
      </c>
      <c r="C9" s="940" t="s">
        <v>26</v>
      </c>
      <c r="D9" s="982"/>
      <c r="E9" s="982"/>
      <c r="F9" s="982"/>
      <c r="G9" s="982"/>
      <c r="H9" s="940" t="s">
        <v>27</v>
      </c>
      <c r="I9" s="982"/>
      <c r="J9" s="982"/>
      <c r="K9" s="982"/>
      <c r="L9" s="982"/>
      <c r="R9" s="23"/>
      <c r="S9" s="24"/>
    </row>
    <row r="10" spans="1:19" s="12" customFormat="1" ht="52.5" customHeight="1">
      <c r="A10" s="936"/>
      <c r="B10" s="936"/>
      <c r="C10" s="778" t="s">
        <v>934</v>
      </c>
      <c r="D10" s="778" t="s">
        <v>937</v>
      </c>
      <c r="E10" s="596" t="s">
        <v>818</v>
      </c>
      <c r="F10" s="338" t="s">
        <v>70</v>
      </c>
      <c r="G10" s="338" t="s">
        <v>392</v>
      </c>
      <c r="H10" s="778" t="s">
        <v>934</v>
      </c>
      <c r="I10" s="778" t="s">
        <v>937</v>
      </c>
      <c r="J10" s="596" t="s">
        <v>818</v>
      </c>
      <c r="K10" s="338" t="s">
        <v>70</v>
      </c>
      <c r="L10" s="338" t="s">
        <v>393</v>
      </c>
    </row>
    <row r="11" spans="1:19" s="12" customFormat="1">
      <c r="A11" s="338">
        <v>1</v>
      </c>
      <c r="B11" s="338">
        <v>2</v>
      </c>
      <c r="C11" s="338">
        <v>3</v>
      </c>
      <c r="D11" s="338">
        <v>4</v>
      </c>
      <c r="E11" s="338">
        <v>5</v>
      </c>
      <c r="F11" s="338">
        <v>6</v>
      </c>
      <c r="G11" s="338">
        <v>7</v>
      </c>
      <c r="H11" s="338">
        <v>8</v>
      </c>
      <c r="I11" s="338">
        <v>9</v>
      </c>
      <c r="J11" s="338">
        <v>10</v>
      </c>
      <c r="K11" s="338">
        <v>11</v>
      </c>
      <c r="L11" s="338">
        <v>12</v>
      </c>
    </row>
    <row r="12" spans="1:19" s="12" customFormat="1">
      <c r="A12" s="218">
        <v>1</v>
      </c>
      <c r="B12" s="118" t="s">
        <v>685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</row>
    <row r="13" spans="1:19" s="12" customFormat="1">
      <c r="A13" s="218">
        <v>2</v>
      </c>
      <c r="B13" s="118" t="s">
        <v>686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</row>
    <row r="14" spans="1:19" s="12" customFormat="1">
      <c r="A14" s="218">
        <v>3</v>
      </c>
      <c r="B14" s="118" t="s">
        <v>687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</row>
    <row r="15" spans="1:19" s="12" customFormat="1">
      <c r="A15" s="218">
        <v>4</v>
      </c>
      <c r="B15" s="118" t="s">
        <v>688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</row>
    <row r="16" spans="1:19" s="12" customFormat="1">
      <c r="A16" s="218">
        <v>5</v>
      </c>
      <c r="B16" s="118" t="s">
        <v>689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</row>
    <row r="17" spans="1:12" s="12" customFormat="1">
      <c r="A17" s="218">
        <v>6</v>
      </c>
      <c r="B17" s="118" t="s">
        <v>690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</row>
    <row r="18" spans="1:12" s="12" customFormat="1">
      <c r="A18" s="218">
        <v>7</v>
      </c>
      <c r="B18" s="118" t="s">
        <v>691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</row>
    <row r="19" spans="1:12" s="12" customFormat="1">
      <c r="A19" s="218">
        <v>8</v>
      </c>
      <c r="B19" s="118" t="s">
        <v>692</v>
      </c>
      <c r="C19" s="84">
        <v>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84">
        <v>0</v>
      </c>
      <c r="L19" s="84">
        <v>0</v>
      </c>
    </row>
    <row r="20" spans="1:12" s="12" customFormat="1">
      <c r="A20" s="218">
        <v>9</v>
      </c>
      <c r="B20" s="118" t="s">
        <v>693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</row>
    <row r="21" spans="1:12" s="12" customFormat="1">
      <c r="A21" s="218">
        <v>10</v>
      </c>
      <c r="B21" s="118" t="s">
        <v>694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</row>
    <row r="22" spans="1:12" s="12" customFormat="1">
      <c r="A22" s="218">
        <v>11</v>
      </c>
      <c r="B22" s="118" t="s">
        <v>695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</row>
    <row r="23" spans="1:12" s="12" customFormat="1">
      <c r="A23" s="218">
        <v>12</v>
      </c>
      <c r="B23" s="118" t="s">
        <v>696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</row>
    <row r="24" spans="1:12" s="12" customFormat="1">
      <c r="A24" s="218">
        <v>13</v>
      </c>
      <c r="B24" s="118" t="s">
        <v>697</v>
      </c>
      <c r="C24" s="84">
        <v>0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84">
        <v>0</v>
      </c>
      <c r="L24" s="84">
        <v>0</v>
      </c>
    </row>
    <row r="25" spans="1:12" s="12" customFormat="1">
      <c r="A25" s="218">
        <v>14</v>
      </c>
      <c r="B25" s="118" t="s">
        <v>698</v>
      </c>
      <c r="C25" s="84">
        <v>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84">
        <v>0</v>
      </c>
      <c r="L25" s="84">
        <v>0</v>
      </c>
    </row>
    <row r="26" spans="1:12" s="12" customFormat="1">
      <c r="A26" s="218">
        <v>15</v>
      </c>
      <c r="B26" s="118" t="s">
        <v>699</v>
      </c>
      <c r="C26" s="84">
        <v>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84">
        <v>0</v>
      </c>
      <c r="L26" s="84">
        <v>0</v>
      </c>
    </row>
    <row r="27" spans="1:12">
      <c r="A27" s="218">
        <v>16</v>
      </c>
      <c r="B27" s="226" t="s">
        <v>700</v>
      </c>
      <c r="C27" s="84">
        <v>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</row>
    <row r="28" spans="1:12">
      <c r="A28" s="218">
        <v>17</v>
      </c>
      <c r="B28" s="226" t="s">
        <v>701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</row>
    <row r="29" spans="1:12">
      <c r="A29" s="218">
        <v>18</v>
      </c>
      <c r="B29" s="226" t="s">
        <v>702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</row>
    <row r="30" spans="1:12">
      <c r="A30" s="218">
        <v>19</v>
      </c>
      <c r="B30" s="226" t="s">
        <v>703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</row>
    <row r="31" spans="1:12">
      <c r="A31" s="218">
        <v>20</v>
      </c>
      <c r="B31" s="226" t="s">
        <v>704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</row>
    <row r="32" spans="1:12">
      <c r="A32" s="218">
        <v>21</v>
      </c>
      <c r="B32" s="226" t="s">
        <v>705</v>
      </c>
      <c r="C32" s="84">
        <v>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84">
        <v>0</v>
      </c>
      <c r="L32" s="84">
        <v>0</v>
      </c>
    </row>
    <row r="33" spans="1:12">
      <c r="A33" s="218">
        <v>22</v>
      </c>
      <c r="B33" s="226" t="s">
        <v>706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</row>
    <row r="34" spans="1:12">
      <c r="A34" s="218">
        <v>23</v>
      </c>
      <c r="B34" s="226" t="s">
        <v>707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</row>
    <row r="35" spans="1:12">
      <c r="A35" s="218">
        <v>24</v>
      </c>
      <c r="B35" s="226" t="s">
        <v>708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</row>
    <row r="36" spans="1:12">
      <c r="A36" s="218">
        <v>25</v>
      </c>
      <c r="B36" s="226" t="s">
        <v>709</v>
      </c>
      <c r="C36" s="84">
        <v>0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84">
        <v>0</v>
      </c>
      <c r="L36" s="84">
        <v>0</v>
      </c>
    </row>
    <row r="37" spans="1:12">
      <c r="A37" s="218">
        <v>26</v>
      </c>
      <c r="B37" s="226" t="s">
        <v>710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</row>
    <row r="38" spans="1:12">
      <c r="A38" s="218">
        <v>27</v>
      </c>
      <c r="B38" s="226" t="s">
        <v>711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</row>
    <row r="39" spans="1:12">
      <c r="A39" s="218">
        <v>28</v>
      </c>
      <c r="B39" s="226" t="s">
        <v>712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</row>
    <row r="40" spans="1:12">
      <c r="A40" s="218">
        <v>29</v>
      </c>
      <c r="B40" s="226" t="s">
        <v>713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</row>
    <row r="41" spans="1:12">
      <c r="A41" s="218">
        <v>30</v>
      </c>
      <c r="B41" s="226" t="s">
        <v>714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</row>
    <row r="42" spans="1:12">
      <c r="A42" s="383"/>
      <c r="B42" s="360" t="s">
        <v>18</v>
      </c>
      <c r="C42" s="395">
        <f t="shared" ref="C42:L42" si="0">SUM(C12:C41)</f>
        <v>0</v>
      </c>
      <c r="D42" s="395">
        <f t="shared" si="0"/>
        <v>0</v>
      </c>
      <c r="E42" s="395">
        <f t="shared" si="0"/>
        <v>0</v>
      </c>
      <c r="F42" s="395">
        <f t="shared" si="0"/>
        <v>0</v>
      </c>
      <c r="G42" s="395">
        <f t="shared" si="0"/>
        <v>0</v>
      </c>
      <c r="H42" s="394">
        <f t="shared" si="0"/>
        <v>0</v>
      </c>
      <c r="I42" s="394">
        <f t="shared" si="0"/>
        <v>0</v>
      </c>
      <c r="J42" s="394">
        <f t="shared" si="0"/>
        <v>0</v>
      </c>
      <c r="K42" s="394">
        <f t="shared" si="0"/>
        <v>0</v>
      </c>
      <c r="L42" s="395">
        <f t="shared" si="0"/>
        <v>0</v>
      </c>
    </row>
    <row r="43" spans="1:12">
      <c r="A43" s="18" t="s">
        <v>391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</row>
    <row r="44" spans="1:12">
      <c r="A44" s="17" t="s">
        <v>390</v>
      </c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</row>
    <row r="45" spans="1:12" ht="15.75" customHeight="1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</row>
    <row r="46" spans="1:12" ht="15.75" customHeight="1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</row>
    <row r="47" spans="1:12" ht="14.25" customHeight="1">
      <c r="A47" s="906" t="s">
        <v>12</v>
      </c>
      <c r="B47" s="906"/>
      <c r="C47" s="906"/>
      <c r="D47" s="906"/>
      <c r="E47" s="906"/>
      <c r="F47" s="906"/>
      <c r="G47" s="906"/>
      <c r="H47" s="906"/>
      <c r="I47" s="906"/>
      <c r="J47" s="906"/>
      <c r="K47" s="906"/>
      <c r="L47" s="906"/>
    </row>
    <row r="48" spans="1:12">
      <c r="A48" s="906" t="s">
        <v>13</v>
      </c>
      <c r="B48" s="906"/>
      <c r="C48" s="906"/>
      <c r="D48" s="906"/>
      <c r="E48" s="906"/>
      <c r="F48" s="906"/>
      <c r="G48" s="906"/>
      <c r="H48" s="906"/>
      <c r="I48" s="906"/>
      <c r="J48" s="906"/>
      <c r="K48" s="906"/>
      <c r="L48" s="906"/>
    </row>
    <row r="49" spans="1:13">
      <c r="A49" s="906" t="s">
        <v>19</v>
      </c>
      <c r="B49" s="906"/>
      <c r="C49" s="906"/>
      <c r="D49" s="906"/>
      <c r="E49" s="906"/>
      <c r="F49" s="906"/>
      <c r="G49" s="906"/>
      <c r="H49" s="906"/>
      <c r="I49" s="906"/>
      <c r="J49" s="906"/>
      <c r="K49" s="906"/>
      <c r="L49" s="906"/>
    </row>
    <row r="50" spans="1:13">
      <c r="A50" s="12" t="s">
        <v>22</v>
      </c>
      <c r="B50" s="12"/>
      <c r="C50" s="12"/>
      <c r="D50" s="12"/>
      <c r="E50" s="12"/>
      <c r="F50" s="12"/>
      <c r="J50" s="893" t="s">
        <v>83</v>
      </c>
      <c r="K50" s="893"/>
      <c r="L50" s="893"/>
      <c r="M50" s="893"/>
    </row>
    <row r="51" spans="1:13">
      <c r="A51" s="12"/>
    </row>
    <row r="52" spans="1:13">
      <c r="A52" s="1083"/>
      <c r="B52" s="1083"/>
      <c r="C52" s="1083"/>
      <c r="D52" s="1083"/>
      <c r="E52" s="1083"/>
      <c r="F52" s="1083"/>
      <c r="G52" s="1083"/>
      <c r="H52" s="1083"/>
      <c r="I52" s="1083"/>
      <c r="J52" s="1083"/>
      <c r="K52" s="1083"/>
      <c r="L52" s="1083"/>
    </row>
  </sheetData>
  <mergeCells count="15">
    <mergeCell ref="A48:L48"/>
    <mergeCell ref="A49:L49"/>
    <mergeCell ref="J50:M50"/>
    <mergeCell ref="A52:L52"/>
    <mergeCell ref="I8:L8"/>
    <mergeCell ref="A9:A10"/>
    <mergeCell ref="B9:B10"/>
    <mergeCell ref="C9:G9"/>
    <mergeCell ref="H9:L9"/>
    <mergeCell ref="A47:L47"/>
    <mergeCell ref="L1:N1"/>
    <mergeCell ref="A2:L2"/>
    <mergeCell ref="A3:L3"/>
    <mergeCell ref="A5:L5"/>
    <mergeCell ref="F7:L7"/>
  </mergeCells>
  <printOptions horizontalCentered="1"/>
  <pageMargins left="0.70866141732283472" right="0.70866141732283472" top="0.23622047244094491" bottom="0" header="0.31496062992125984" footer="0.31496062992125984"/>
  <pageSetup paperSize="9" scale="81" orientation="landscape" r:id="rId1"/>
  <rowBreaks count="1" manualBreakCount="1">
    <brk id="51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58"/>
  <sheetViews>
    <sheetView topLeftCell="F10" zoomScaleSheetLayoutView="90" workbookViewId="0">
      <selection activeCell="T21" sqref="T21"/>
    </sheetView>
  </sheetViews>
  <sheetFormatPr defaultRowHeight="12.75"/>
  <cols>
    <col min="1" max="1" width="7.42578125" style="13" customWidth="1"/>
    <col min="2" max="2" width="17.140625" style="13" customWidth="1"/>
    <col min="3" max="3" width="9.140625" style="13" customWidth="1"/>
    <col min="4" max="4" width="10.140625" style="13" customWidth="1"/>
    <col min="5" max="5" width="9" style="13" customWidth="1"/>
    <col min="6" max="6" width="8.140625" style="13" customWidth="1"/>
    <col min="7" max="7" width="7.85546875" style="13" customWidth="1"/>
    <col min="8" max="8" width="8.140625" style="13" customWidth="1"/>
    <col min="9" max="9" width="9.28515625" style="13" customWidth="1"/>
    <col min="10" max="10" width="9.7109375" style="13" customWidth="1"/>
    <col min="11" max="11" width="9.5703125" style="13" customWidth="1"/>
    <col min="12" max="12" width="9.140625" style="13" customWidth="1"/>
    <col min="13" max="13" width="9.42578125" style="13" customWidth="1"/>
    <col min="14" max="14" width="9.28515625" style="13" customWidth="1"/>
    <col min="15" max="15" width="13.7109375" style="13" customWidth="1"/>
    <col min="16" max="16" width="11.85546875" style="13" customWidth="1"/>
    <col min="17" max="17" width="12.7109375" style="13" customWidth="1"/>
    <col min="18" max="16384" width="9.140625" style="13"/>
  </cols>
  <sheetData>
    <row r="1" spans="1:17" customFormat="1" ht="15">
      <c r="H1" s="28"/>
      <c r="I1" s="28"/>
      <c r="J1" s="28"/>
      <c r="K1" s="28"/>
      <c r="L1" s="28"/>
      <c r="M1" s="28"/>
      <c r="N1" s="28"/>
      <c r="O1" s="28"/>
      <c r="P1" s="1079" t="s">
        <v>64</v>
      </c>
      <c r="Q1" s="1079"/>
    </row>
    <row r="2" spans="1:17" customFormat="1" ht="15.75">
      <c r="A2" s="956" t="s">
        <v>0</v>
      </c>
      <c r="B2" s="956"/>
      <c r="C2" s="956"/>
      <c r="D2" s="956"/>
      <c r="E2" s="956"/>
      <c r="F2" s="956"/>
      <c r="G2" s="956"/>
      <c r="H2" s="956"/>
      <c r="I2" s="956"/>
      <c r="J2" s="956"/>
      <c r="K2" s="956"/>
      <c r="L2" s="956"/>
      <c r="M2" s="956"/>
      <c r="N2" s="956"/>
      <c r="O2" s="956"/>
      <c r="P2" s="956"/>
      <c r="Q2" s="956"/>
    </row>
    <row r="3" spans="1:17" customFormat="1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957"/>
      <c r="N3" s="957"/>
      <c r="O3" s="957"/>
      <c r="P3" s="957"/>
      <c r="Q3" s="957"/>
    </row>
    <row r="4" spans="1:17">
      <c r="A4" s="21"/>
      <c r="B4" s="21"/>
      <c r="C4" s="21"/>
      <c r="D4" s="21"/>
      <c r="E4" s="20"/>
      <c r="F4" s="20"/>
      <c r="G4" s="20"/>
      <c r="H4" s="20"/>
      <c r="I4" s="20"/>
      <c r="J4" s="20"/>
      <c r="K4" s="20"/>
      <c r="L4" s="20"/>
      <c r="M4" s="20"/>
      <c r="N4" s="21"/>
      <c r="O4" s="21"/>
      <c r="P4" s="20"/>
      <c r="Q4" s="18"/>
    </row>
    <row r="5" spans="1:17" ht="18" customHeight="1">
      <c r="A5" s="1084" t="s">
        <v>942</v>
      </c>
      <c r="B5" s="1084"/>
      <c r="C5" s="1084"/>
      <c r="D5" s="1084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</row>
    <row r="6" spans="1:17" ht="9.75" customHeight="1"/>
    <row r="7" spans="1:17" ht="0.75" customHeight="1"/>
    <row r="8" spans="1:17">
      <c r="A8" s="893" t="s">
        <v>734</v>
      </c>
      <c r="B8" s="893"/>
      <c r="Q8" s="26" t="s">
        <v>24</v>
      </c>
    </row>
    <row r="9" spans="1:17" ht="15.75">
      <c r="A9" s="11"/>
      <c r="N9" s="1098" t="s">
        <v>933</v>
      </c>
      <c r="O9" s="1098"/>
      <c r="P9" s="1098"/>
      <c r="Q9" s="1098"/>
    </row>
    <row r="10" spans="1:17" ht="28.5" customHeight="1">
      <c r="A10" s="1080" t="s">
        <v>2</v>
      </c>
      <c r="B10" s="1080" t="s">
        <v>3</v>
      </c>
      <c r="C10" s="936" t="s">
        <v>944</v>
      </c>
      <c r="D10" s="936"/>
      <c r="E10" s="936"/>
      <c r="F10" s="936" t="s">
        <v>945</v>
      </c>
      <c r="G10" s="936"/>
      <c r="H10" s="936"/>
      <c r="I10" s="987" t="s">
        <v>822</v>
      </c>
      <c r="J10" s="988"/>
      <c r="K10" s="1111"/>
      <c r="L10" s="987" t="s">
        <v>93</v>
      </c>
      <c r="M10" s="988"/>
      <c r="N10" s="1111"/>
      <c r="O10" s="940" t="s">
        <v>943</v>
      </c>
      <c r="P10" s="982"/>
      <c r="Q10" s="941"/>
    </row>
    <row r="11" spans="1:17" ht="28.5" customHeight="1">
      <c r="A11" s="1081"/>
      <c r="B11" s="1081"/>
      <c r="C11" s="338" t="s">
        <v>113</v>
      </c>
      <c r="D11" s="338" t="s">
        <v>396</v>
      </c>
      <c r="E11" s="407" t="s">
        <v>18</v>
      </c>
      <c r="F11" s="338" t="s">
        <v>113</v>
      </c>
      <c r="G11" s="338" t="s">
        <v>397</v>
      </c>
      <c r="H11" s="407" t="s">
        <v>18</v>
      </c>
      <c r="I11" s="338" t="s">
        <v>113</v>
      </c>
      <c r="J11" s="338" t="s">
        <v>397</v>
      </c>
      <c r="K11" s="407" t="s">
        <v>18</v>
      </c>
      <c r="L11" s="338" t="s">
        <v>113</v>
      </c>
      <c r="M11" s="338" t="s">
        <v>397</v>
      </c>
      <c r="N11" s="407" t="s">
        <v>18</v>
      </c>
      <c r="O11" s="338" t="s">
        <v>248</v>
      </c>
      <c r="P11" s="338" t="s">
        <v>398</v>
      </c>
      <c r="Q11" s="338" t="s">
        <v>114</v>
      </c>
    </row>
    <row r="12" spans="1:17" s="56" customFormat="1">
      <c r="A12" s="408">
        <v>1</v>
      </c>
      <c r="B12" s="408">
        <v>2</v>
      </c>
      <c r="C12" s="408">
        <v>3</v>
      </c>
      <c r="D12" s="408">
        <v>4</v>
      </c>
      <c r="E12" s="408">
        <v>5</v>
      </c>
      <c r="F12" s="408">
        <v>6</v>
      </c>
      <c r="G12" s="408">
        <v>7</v>
      </c>
      <c r="H12" s="408">
        <v>8</v>
      </c>
      <c r="I12" s="408">
        <v>9</v>
      </c>
      <c r="J12" s="408">
        <v>10</v>
      </c>
      <c r="K12" s="408">
        <v>11</v>
      </c>
      <c r="L12" s="408">
        <v>12</v>
      </c>
      <c r="M12" s="408">
        <v>13</v>
      </c>
      <c r="N12" s="408">
        <v>14</v>
      </c>
      <c r="O12" s="408">
        <v>15</v>
      </c>
      <c r="P12" s="408">
        <v>16</v>
      </c>
      <c r="Q12" s="408">
        <v>17</v>
      </c>
    </row>
    <row r="13" spans="1:17" s="56" customFormat="1">
      <c r="A13" s="218">
        <v>1</v>
      </c>
      <c r="B13" s="118" t="s">
        <v>685</v>
      </c>
      <c r="C13" s="260">
        <v>467.73645570000002</v>
      </c>
      <c r="D13" s="260">
        <v>392.46852030000002</v>
      </c>
      <c r="E13" s="260">
        <f>C13+D13</f>
        <v>860.20497599999999</v>
      </c>
      <c r="F13" s="260">
        <v>20.745844300463524</v>
      </c>
      <c r="G13" s="260">
        <v>17.358980807462821</v>
      </c>
      <c r="H13" s="260">
        <f>G13+F13</f>
        <v>38.104825107926345</v>
      </c>
      <c r="I13" s="260">
        <v>430.13130511772965</v>
      </c>
      <c r="J13" s="260">
        <v>379.61574999999999</v>
      </c>
      <c r="K13" s="260">
        <f>I13+J13</f>
        <v>809.74705511772959</v>
      </c>
      <c r="L13" s="260">
        <v>412.89505569999994</v>
      </c>
      <c r="M13" s="260">
        <v>348.29510670000002</v>
      </c>
      <c r="N13" s="260">
        <f>L13+M13</f>
        <v>761.19016239999996</v>
      </c>
      <c r="O13" s="260">
        <f>(F13+I13)-L13</f>
        <v>37.982093718193255</v>
      </c>
      <c r="P13" s="260">
        <f>(G13+J13)-M13</f>
        <v>48.679624107462814</v>
      </c>
      <c r="Q13" s="260">
        <f>(H13+K13)-N13</f>
        <v>86.661717825655955</v>
      </c>
    </row>
    <row r="14" spans="1:17" s="56" customFormat="1">
      <c r="A14" s="218">
        <v>2</v>
      </c>
      <c r="B14" s="118" t="s">
        <v>686</v>
      </c>
      <c r="C14" s="260">
        <v>1060.0063469999998</v>
      </c>
      <c r="D14" s="260">
        <v>889.43061299999999</v>
      </c>
      <c r="E14" s="260">
        <f t="shared" ref="E14:E42" si="0">C14+D14</f>
        <v>1949.4369599999998</v>
      </c>
      <c r="F14" s="260">
        <v>451.21423093749524</v>
      </c>
      <c r="G14" s="260">
        <v>377.55123683845795</v>
      </c>
      <c r="H14" s="260">
        <f t="shared" ref="H14:H42" si="1">G14+F14</f>
        <v>828.7654677759532</v>
      </c>
      <c r="I14" s="260">
        <v>670.05710151687015</v>
      </c>
      <c r="J14" s="260">
        <v>590.16531999999995</v>
      </c>
      <c r="K14" s="260">
        <f t="shared" ref="K14:K43" si="2">I14+J14</f>
        <v>1260.2224215168701</v>
      </c>
      <c r="L14" s="260">
        <v>767.34917265849049</v>
      </c>
      <c r="M14" s="260">
        <v>647.23896719433947</v>
      </c>
      <c r="N14" s="260">
        <f t="shared" ref="N14:N42" si="3">L14+M14</f>
        <v>1414.58813985283</v>
      </c>
      <c r="O14" s="260">
        <f t="shared" ref="O14:O42" si="4">(F14+I14)-L14</f>
        <v>353.9221597958749</v>
      </c>
      <c r="P14" s="260">
        <f t="shared" ref="P14:P42" si="5">(G14+J14)-M14</f>
        <v>320.47758964411844</v>
      </c>
      <c r="Q14" s="260">
        <f t="shared" ref="Q14:Q42" si="6">(H14+K14)-N14</f>
        <v>674.39974943999323</v>
      </c>
    </row>
    <row r="15" spans="1:17" s="56" customFormat="1">
      <c r="A15" s="218">
        <v>3</v>
      </c>
      <c r="B15" s="118" t="s">
        <v>687</v>
      </c>
      <c r="C15" s="260">
        <v>489.93090390000003</v>
      </c>
      <c r="D15" s="260">
        <v>411.09144810000004</v>
      </c>
      <c r="E15" s="260">
        <f t="shared" si="0"/>
        <v>901.02235200000007</v>
      </c>
      <c r="F15" s="260">
        <v>59.362703596967172</v>
      </c>
      <c r="G15" s="260">
        <v>49.671443470528388</v>
      </c>
      <c r="H15" s="260">
        <f t="shared" si="1"/>
        <v>109.03414706749555</v>
      </c>
      <c r="I15" s="260">
        <v>422.17015404409113</v>
      </c>
      <c r="J15" s="260">
        <v>372.47796</v>
      </c>
      <c r="K15" s="260">
        <f t="shared" si="2"/>
        <v>794.64811404409113</v>
      </c>
      <c r="L15" s="260">
        <v>417.97608837132077</v>
      </c>
      <c r="M15" s="260">
        <v>352.57526104245278</v>
      </c>
      <c r="N15" s="260">
        <f t="shared" si="3"/>
        <v>770.55134941377355</v>
      </c>
      <c r="O15" s="260">
        <f t="shared" si="4"/>
        <v>63.556769269737515</v>
      </c>
      <c r="P15" s="260">
        <f t="shared" si="5"/>
        <v>69.574142428075618</v>
      </c>
      <c r="Q15" s="260">
        <f t="shared" si="6"/>
        <v>133.13091169781319</v>
      </c>
    </row>
    <row r="16" spans="1:17" s="56" customFormat="1">
      <c r="A16" s="218">
        <v>4</v>
      </c>
      <c r="B16" s="118" t="s">
        <v>688</v>
      </c>
      <c r="C16" s="260">
        <v>610.14147479999997</v>
      </c>
      <c r="D16" s="260">
        <v>511.95778920000004</v>
      </c>
      <c r="E16" s="260">
        <f t="shared" si="0"/>
        <v>1122.0992639999999</v>
      </c>
      <c r="F16" s="260">
        <v>258.26063190199022</v>
      </c>
      <c r="G16" s="260">
        <v>216.09828395413643</v>
      </c>
      <c r="H16" s="260">
        <f t="shared" si="1"/>
        <v>474.35891585612666</v>
      </c>
      <c r="I16" s="260">
        <v>386.78599960140525</v>
      </c>
      <c r="J16" s="260">
        <v>340.67529999999999</v>
      </c>
      <c r="K16" s="260">
        <f t="shared" si="2"/>
        <v>727.46129960140524</v>
      </c>
      <c r="L16" s="260">
        <v>482.50290311886789</v>
      </c>
      <c r="M16" s="260">
        <v>407.02172782075468</v>
      </c>
      <c r="N16" s="260">
        <f t="shared" si="3"/>
        <v>889.52463093962251</v>
      </c>
      <c r="O16" s="260">
        <f t="shared" si="4"/>
        <v>162.54372838452758</v>
      </c>
      <c r="P16" s="260">
        <f t="shared" si="5"/>
        <v>149.75185613338181</v>
      </c>
      <c r="Q16" s="260">
        <f t="shared" si="6"/>
        <v>312.29558451790945</v>
      </c>
    </row>
    <row r="17" spans="1:17" s="56" customFormat="1">
      <c r="A17" s="218">
        <v>5</v>
      </c>
      <c r="B17" s="118" t="s">
        <v>689</v>
      </c>
      <c r="C17" s="260">
        <v>720.40883310000004</v>
      </c>
      <c r="D17" s="260">
        <v>604.48097489999998</v>
      </c>
      <c r="E17" s="260">
        <f t="shared" si="0"/>
        <v>1324.8898079999999</v>
      </c>
      <c r="F17" s="260">
        <v>2.2845400580130799</v>
      </c>
      <c r="G17" s="260">
        <v>1.9115773957699569</v>
      </c>
      <c r="H17" s="260">
        <f t="shared" si="1"/>
        <v>4.196117453783037</v>
      </c>
      <c r="I17" s="260">
        <v>684.85626652137466</v>
      </c>
      <c r="J17" s="260">
        <v>604.51324999999997</v>
      </c>
      <c r="K17" s="260">
        <f t="shared" si="2"/>
        <v>1289.3695165213746</v>
      </c>
      <c r="L17" s="260">
        <v>553.29313279999997</v>
      </c>
      <c r="M17" s="260">
        <v>466.7602602</v>
      </c>
      <c r="N17" s="260">
        <f t="shared" si="3"/>
        <v>1020.0533929999999</v>
      </c>
      <c r="O17" s="260">
        <f t="shared" si="4"/>
        <v>133.84767377938783</v>
      </c>
      <c r="P17" s="260">
        <f t="shared" si="5"/>
        <v>139.66456719576996</v>
      </c>
      <c r="Q17" s="260">
        <f t="shared" si="6"/>
        <v>273.51224097515774</v>
      </c>
    </row>
    <row r="18" spans="1:17" s="56" customFormat="1">
      <c r="A18" s="218">
        <v>6</v>
      </c>
      <c r="B18" s="118" t="s">
        <v>690</v>
      </c>
      <c r="C18" s="260">
        <v>208.2897189</v>
      </c>
      <c r="D18" s="260">
        <v>174.77183309999998</v>
      </c>
      <c r="E18" s="260">
        <f t="shared" si="0"/>
        <v>383.06155200000001</v>
      </c>
      <c r="F18" s="260">
        <v>49.352024195000325</v>
      </c>
      <c r="G18" s="260">
        <v>41.295057863290246</v>
      </c>
      <c r="H18" s="260">
        <f t="shared" si="1"/>
        <v>90.647082058290579</v>
      </c>
      <c r="I18" s="260">
        <v>161.30186007884936</v>
      </c>
      <c r="J18" s="260">
        <v>142.23924</v>
      </c>
      <c r="K18" s="515">
        <f t="shared" si="2"/>
        <v>303.54110007884935</v>
      </c>
      <c r="L18" s="515">
        <v>152.92992709999999</v>
      </c>
      <c r="M18" s="515">
        <v>129.00507131538461</v>
      </c>
      <c r="N18" s="515">
        <f t="shared" si="3"/>
        <v>281.9349984153846</v>
      </c>
      <c r="O18" s="515">
        <f t="shared" si="4"/>
        <v>57.723957173849698</v>
      </c>
      <c r="P18" s="260">
        <f t="shared" si="5"/>
        <v>54.529226547905637</v>
      </c>
      <c r="Q18" s="260">
        <f t="shared" si="6"/>
        <v>112.25318372175536</v>
      </c>
    </row>
    <row r="19" spans="1:17" s="56" customFormat="1">
      <c r="A19" s="218">
        <v>7</v>
      </c>
      <c r="B19" s="118" t="s">
        <v>691</v>
      </c>
      <c r="C19" s="260">
        <v>600.22945169999991</v>
      </c>
      <c r="D19" s="260">
        <v>503.64080430000001</v>
      </c>
      <c r="E19" s="260">
        <f t="shared" si="0"/>
        <v>1103.8702559999999</v>
      </c>
      <c r="F19" s="260">
        <v>132.45687846862302</v>
      </c>
      <c r="G19" s="260">
        <v>110.83262642156672</v>
      </c>
      <c r="H19" s="260">
        <f t="shared" si="1"/>
        <v>243.28950489018973</v>
      </c>
      <c r="I19" s="260">
        <v>472.18322015491572</v>
      </c>
      <c r="J19" s="260">
        <v>416.4151</v>
      </c>
      <c r="K19" s="515">
        <f t="shared" si="2"/>
        <v>888.59832015491565</v>
      </c>
      <c r="L19" s="515">
        <v>494.0915270132075</v>
      </c>
      <c r="M19" s="515">
        <v>416.76585102452827</v>
      </c>
      <c r="N19" s="515">
        <f t="shared" si="3"/>
        <v>910.85737803773577</v>
      </c>
      <c r="O19" s="515">
        <f t="shared" si="4"/>
        <v>110.54857161033124</v>
      </c>
      <c r="P19" s="260">
        <f t="shared" si="5"/>
        <v>110.48187539703849</v>
      </c>
      <c r="Q19" s="260">
        <f t="shared" si="6"/>
        <v>221.0304470073695</v>
      </c>
    </row>
    <row r="20" spans="1:17" s="56" customFormat="1">
      <c r="A20" s="218">
        <v>8</v>
      </c>
      <c r="B20" s="118" t="s">
        <v>692</v>
      </c>
      <c r="C20" s="260">
        <v>124.62700410000001</v>
      </c>
      <c r="D20" s="260">
        <v>104.57208390000001</v>
      </c>
      <c r="E20" s="260">
        <f t="shared" si="0"/>
        <v>229.19908800000002</v>
      </c>
      <c r="F20" s="260">
        <v>15.319269286684868</v>
      </c>
      <c r="G20" s="260">
        <v>12.818321475881111</v>
      </c>
      <c r="H20" s="260">
        <f t="shared" si="1"/>
        <v>28.137590762565978</v>
      </c>
      <c r="I20" s="260">
        <v>107.22531245871433</v>
      </c>
      <c r="J20" s="260">
        <v>94.603499999999997</v>
      </c>
      <c r="K20" s="515">
        <f t="shared" si="2"/>
        <v>201.82881245871431</v>
      </c>
      <c r="L20" s="515">
        <v>108.26849711568627</v>
      </c>
      <c r="M20" s="515">
        <v>91.332276264705882</v>
      </c>
      <c r="N20" s="515">
        <f t="shared" si="3"/>
        <v>199.60077338039216</v>
      </c>
      <c r="O20" s="515">
        <f t="shared" si="4"/>
        <v>14.276084629712926</v>
      </c>
      <c r="P20" s="260">
        <f t="shared" si="5"/>
        <v>16.089545211175221</v>
      </c>
      <c r="Q20" s="260">
        <f t="shared" si="6"/>
        <v>30.365629840888147</v>
      </c>
    </row>
    <row r="21" spans="1:17" s="56" customFormat="1">
      <c r="A21" s="218">
        <v>9</v>
      </c>
      <c r="B21" s="118" t="s">
        <v>693</v>
      </c>
      <c r="C21" s="260">
        <v>426.75345269999997</v>
      </c>
      <c r="D21" s="260">
        <v>358.08048329999997</v>
      </c>
      <c r="E21" s="260">
        <f t="shared" si="0"/>
        <v>784.83393599999999</v>
      </c>
      <c r="F21" s="260">
        <v>22.87483854901086</v>
      </c>
      <c r="G21" s="260">
        <v>19.140406030002747</v>
      </c>
      <c r="H21" s="260">
        <f t="shared" si="1"/>
        <v>42.015244579013611</v>
      </c>
      <c r="I21" s="260">
        <v>389.46779768115005</v>
      </c>
      <c r="J21" s="260">
        <v>343.71615000000003</v>
      </c>
      <c r="K21" s="515">
        <f t="shared" si="2"/>
        <v>733.18394768115013</v>
      </c>
      <c r="L21" s="515">
        <v>347.22676180000002</v>
      </c>
      <c r="M21" s="515">
        <v>292.89827639999999</v>
      </c>
      <c r="N21" s="515">
        <f t="shared" si="3"/>
        <v>640.12503820000006</v>
      </c>
      <c r="O21" s="515">
        <f t="shared" si="4"/>
        <v>65.115874430160886</v>
      </c>
      <c r="P21" s="260">
        <f t="shared" si="5"/>
        <v>69.958279630002778</v>
      </c>
      <c r="Q21" s="260">
        <f t="shared" si="6"/>
        <v>135.07415406016366</v>
      </c>
    </row>
    <row r="22" spans="1:17" s="56" customFormat="1">
      <c r="A22" s="218">
        <v>10</v>
      </c>
      <c r="B22" s="118" t="s">
        <v>694</v>
      </c>
      <c r="C22" s="260">
        <v>326.49792389999999</v>
      </c>
      <c r="D22" s="260">
        <v>273.95802809999998</v>
      </c>
      <c r="E22" s="260">
        <f t="shared" si="0"/>
        <v>600.45595200000002</v>
      </c>
      <c r="F22" s="260">
        <v>80.017510412686264</v>
      </c>
      <c r="G22" s="260">
        <v>66.954249120810317</v>
      </c>
      <c r="H22" s="260">
        <f t="shared" si="1"/>
        <v>146.97175953349659</v>
      </c>
      <c r="I22" s="260">
        <v>250.8402435096738</v>
      </c>
      <c r="J22" s="260">
        <v>221.18664999999999</v>
      </c>
      <c r="K22" s="515">
        <f t="shared" si="2"/>
        <v>472.02689350967376</v>
      </c>
      <c r="L22" s="515">
        <v>268.0483516037736</v>
      </c>
      <c r="M22" s="515">
        <v>226.11400846415097</v>
      </c>
      <c r="N22" s="515">
        <f t="shared" si="3"/>
        <v>494.16236006792457</v>
      </c>
      <c r="O22" s="515">
        <f t="shared" si="4"/>
        <v>62.809402318586478</v>
      </c>
      <c r="P22" s="260">
        <f t="shared" si="5"/>
        <v>62.026890656659361</v>
      </c>
      <c r="Q22" s="260">
        <f t="shared" si="6"/>
        <v>124.83629297524584</v>
      </c>
    </row>
    <row r="23" spans="1:17" s="56" customFormat="1">
      <c r="A23" s="218">
        <v>11</v>
      </c>
      <c r="B23" s="118" t="s">
        <v>695</v>
      </c>
      <c r="C23" s="260">
        <v>1125.2672567999998</v>
      </c>
      <c r="D23" s="260">
        <v>944.18976720000001</v>
      </c>
      <c r="E23" s="260">
        <f t="shared" si="0"/>
        <v>2069.4570239999998</v>
      </c>
      <c r="F23" s="260">
        <v>275.08802253542467</v>
      </c>
      <c r="G23" s="260">
        <v>230.17851837674525</v>
      </c>
      <c r="H23" s="260">
        <f t="shared" si="1"/>
        <v>505.26654091216994</v>
      </c>
      <c r="I23" s="260">
        <v>865.03537717301811</v>
      </c>
      <c r="J23" s="260">
        <v>762.77588000000003</v>
      </c>
      <c r="K23" s="515">
        <f t="shared" si="2"/>
        <v>1627.811257173018</v>
      </c>
      <c r="L23" s="515">
        <v>942.3323208999999</v>
      </c>
      <c r="M23" s="515">
        <v>794.83492590000003</v>
      </c>
      <c r="N23" s="515">
        <f t="shared" si="3"/>
        <v>1737.1672467999999</v>
      </c>
      <c r="O23" s="515">
        <f t="shared" si="4"/>
        <v>197.79107880844288</v>
      </c>
      <c r="P23" s="260">
        <f t="shared" si="5"/>
        <v>198.11947247674527</v>
      </c>
      <c r="Q23" s="260">
        <f t="shared" si="6"/>
        <v>395.91055128518815</v>
      </c>
    </row>
    <row r="24" spans="1:17" s="56" customFormat="1">
      <c r="A24" s="218">
        <v>12</v>
      </c>
      <c r="B24" s="118" t="s">
        <v>696</v>
      </c>
      <c r="C24" s="260">
        <v>300.73539689999996</v>
      </c>
      <c r="D24" s="260">
        <v>252.34119509999999</v>
      </c>
      <c r="E24" s="260">
        <f t="shared" si="0"/>
        <v>553.07659199999989</v>
      </c>
      <c r="F24" s="260">
        <v>4.8828061278846908</v>
      </c>
      <c r="G24" s="260">
        <v>4.0856634530231402</v>
      </c>
      <c r="H24" s="260">
        <f t="shared" si="1"/>
        <v>8.968469580907831</v>
      </c>
      <c r="I24" s="260">
        <v>282.93176051101022</v>
      </c>
      <c r="J24" s="260">
        <v>249.72872000000001</v>
      </c>
      <c r="K24" s="515">
        <f t="shared" si="2"/>
        <v>532.66048051101029</v>
      </c>
      <c r="L24" s="515">
        <v>253.70157369999998</v>
      </c>
      <c r="M24" s="515">
        <v>214.00889190000001</v>
      </c>
      <c r="N24" s="515">
        <f t="shared" si="3"/>
        <v>467.71046560000002</v>
      </c>
      <c r="O24" s="515">
        <f t="shared" si="4"/>
        <v>34.112992938894934</v>
      </c>
      <c r="P24" s="260">
        <f t="shared" si="5"/>
        <v>39.805491553023131</v>
      </c>
      <c r="Q24" s="260">
        <f t="shared" si="6"/>
        <v>73.918484491918093</v>
      </c>
    </row>
    <row r="25" spans="1:17" s="56" customFormat="1">
      <c r="A25" s="218">
        <v>13</v>
      </c>
      <c r="B25" s="118" t="s">
        <v>697</v>
      </c>
      <c r="C25" s="260">
        <v>704.51466389999996</v>
      </c>
      <c r="D25" s="260">
        <v>591.14448809999999</v>
      </c>
      <c r="E25" s="260">
        <f t="shared" si="0"/>
        <v>1295.6591519999999</v>
      </c>
      <c r="F25" s="260">
        <v>100.48096549119821</v>
      </c>
      <c r="G25" s="260">
        <v>84.076942168030854</v>
      </c>
      <c r="H25" s="260">
        <f t="shared" si="1"/>
        <v>184.55790765922904</v>
      </c>
      <c r="I25" s="260">
        <v>595.67794143674837</v>
      </c>
      <c r="J25" s="260">
        <v>525.51489000000004</v>
      </c>
      <c r="K25" s="515">
        <f t="shared" si="2"/>
        <v>1121.1928314367483</v>
      </c>
      <c r="L25" s="515">
        <v>534.88236487169809</v>
      </c>
      <c r="M25" s="515">
        <v>451.20889541886794</v>
      </c>
      <c r="N25" s="515">
        <f t="shared" si="3"/>
        <v>986.09126029056597</v>
      </c>
      <c r="O25" s="515">
        <f t="shared" si="4"/>
        <v>161.27654205624845</v>
      </c>
      <c r="P25" s="260">
        <f t="shared" si="5"/>
        <v>158.38293674916298</v>
      </c>
      <c r="Q25" s="260">
        <f t="shared" si="6"/>
        <v>319.65947880541125</v>
      </c>
    </row>
    <row r="26" spans="1:17" s="56" customFormat="1">
      <c r="A26" s="218">
        <v>14</v>
      </c>
      <c r="B26" s="118" t="s">
        <v>698</v>
      </c>
      <c r="C26" s="260">
        <v>174.9668571</v>
      </c>
      <c r="D26" s="260">
        <v>146.81127090000001</v>
      </c>
      <c r="E26" s="260">
        <f t="shared" si="0"/>
        <v>321.77812800000004</v>
      </c>
      <c r="F26" s="260">
        <v>20.554157913029904</v>
      </c>
      <c r="G26" s="260">
        <v>17.198588187508683</v>
      </c>
      <c r="H26" s="260">
        <f t="shared" si="1"/>
        <v>37.752746100538587</v>
      </c>
      <c r="I26" s="260">
        <v>151.25462090222896</v>
      </c>
      <c r="J26" s="260">
        <v>133.453</v>
      </c>
      <c r="K26" s="515">
        <f t="shared" si="2"/>
        <v>284.707620902229</v>
      </c>
      <c r="L26" s="515">
        <v>118.99401105199999</v>
      </c>
      <c r="M26" s="515">
        <v>100.375032636</v>
      </c>
      <c r="N26" s="515">
        <f t="shared" si="3"/>
        <v>219.36904368799998</v>
      </c>
      <c r="O26" s="515">
        <f t="shared" si="4"/>
        <v>52.814767763258885</v>
      </c>
      <c r="P26" s="260">
        <f t="shared" si="5"/>
        <v>50.276555551508679</v>
      </c>
      <c r="Q26" s="260">
        <f t="shared" si="6"/>
        <v>103.09132331476764</v>
      </c>
    </row>
    <row r="27" spans="1:17" s="56" customFormat="1">
      <c r="A27" s="218">
        <v>15</v>
      </c>
      <c r="B27" s="118" t="s">
        <v>699</v>
      </c>
      <c r="C27" s="260">
        <v>812.01863249999997</v>
      </c>
      <c r="D27" s="260">
        <v>681.34896749999996</v>
      </c>
      <c r="E27" s="260">
        <f t="shared" si="0"/>
        <v>1493.3676</v>
      </c>
      <c r="F27" s="260">
        <v>160.17406737705301</v>
      </c>
      <c r="G27" s="260">
        <v>134.02484474393731</v>
      </c>
      <c r="H27" s="260">
        <f t="shared" si="1"/>
        <v>294.19891212099031</v>
      </c>
      <c r="I27" s="260">
        <v>653.13076792693175</v>
      </c>
      <c r="J27" s="260">
        <v>576.05742999999995</v>
      </c>
      <c r="K27" s="515">
        <f t="shared" si="2"/>
        <v>1229.1881979269317</v>
      </c>
      <c r="L27" s="515">
        <v>628.50395149999997</v>
      </c>
      <c r="M27" s="515">
        <v>530.09215229999995</v>
      </c>
      <c r="N27" s="515">
        <f t="shared" si="3"/>
        <v>1158.5961038</v>
      </c>
      <c r="O27" s="515">
        <f t="shared" si="4"/>
        <v>184.80088380398479</v>
      </c>
      <c r="P27" s="260">
        <f t="shared" si="5"/>
        <v>179.99012244393725</v>
      </c>
      <c r="Q27" s="260">
        <f t="shared" si="6"/>
        <v>364.79100624792204</v>
      </c>
    </row>
    <row r="28" spans="1:17">
      <c r="A28" s="218">
        <v>16</v>
      </c>
      <c r="B28" s="226" t="s">
        <v>700</v>
      </c>
      <c r="C28" s="634">
        <v>456.58932839999994</v>
      </c>
      <c r="D28" s="634">
        <v>383.11518359999997</v>
      </c>
      <c r="E28" s="260">
        <f t="shared" si="0"/>
        <v>839.70451199999991</v>
      </c>
      <c r="F28" s="815">
        <v>140.97981876703358</v>
      </c>
      <c r="G28" s="815">
        <v>117.9641538214882</v>
      </c>
      <c r="H28" s="260">
        <f t="shared" si="1"/>
        <v>258.94397258852177</v>
      </c>
      <c r="I28" s="634">
        <v>328.86293960457607</v>
      </c>
      <c r="J28" s="634">
        <v>289.88249000000002</v>
      </c>
      <c r="K28" s="515">
        <f t="shared" si="2"/>
        <v>618.74542960457609</v>
      </c>
      <c r="L28" s="516">
        <v>373.35361507254902</v>
      </c>
      <c r="M28" s="516">
        <v>314.92246611176472</v>
      </c>
      <c r="N28" s="515">
        <f t="shared" si="3"/>
        <v>688.27608118431374</v>
      </c>
      <c r="O28" s="515">
        <f t="shared" si="4"/>
        <v>96.489143299060629</v>
      </c>
      <c r="P28" s="260">
        <f t="shared" si="5"/>
        <v>92.924177709723494</v>
      </c>
      <c r="Q28" s="260">
        <f t="shared" si="6"/>
        <v>189.41332100878412</v>
      </c>
    </row>
    <row r="29" spans="1:17">
      <c r="A29" s="218">
        <v>17</v>
      </c>
      <c r="B29" s="226" t="s">
        <v>701</v>
      </c>
      <c r="C29" s="634">
        <v>521.83776239999997</v>
      </c>
      <c r="D29" s="634">
        <v>437.86386959999999</v>
      </c>
      <c r="E29" s="260">
        <f t="shared" si="0"/>
        <v>959.70163200000002</v>
      </c>
      <c r="F29" s="815">
        <v>95.986871037304965</v>
      </c>
      <c r="G29" s="815">
        <v>80.31653125188825</v>
      </c>
      <c r="H29" s="260">
        <f t="shared" si="1"/>
        <v>176.30340228919323</v>
      </c>
      <c r="I29" s="634">
        <v>424.96761932739219</v>
      </c>
      <c r="J29" s="634">
        <v>374.84246000000002</v>
      </c>
      <c r="K29" s="515">
        <f t="shared" si="2"/>
        <v>799.81007932739226</v>
      </c>
      <c r="L29" s="516">
        <v>426.93107750000001</v>
      </c>
      <c r="M29" s="516">
        <v>360.11390489999997</v>
      </c>
      <c r="N29" s="515">
        <f t="shared" si="3"/>
        <v>787.04498239999998</v>
      </c>
      <c r="O29" s="515">
        <f t="shared" si="4"/>
        <v>94.023412864697093</v>
      </c>
      <c r="P29" s="260">
        <f t="shared" si="5"/>
        <v>95.045086351888301</v>
      </c>
      <c r="Q29" s="260">
        <f t="shared" si="6"/>
        <v>189.06849921658545</v>
      </c>
    </row>
    <row r="30" spans="1:17">
      <c r="A30" s="218">
        <v>18</v>
      </c>
      <c r="B30" s="226" t="s">
        <v>702</v>
      </c>
      <c r="C30" s="634">
        <v>892.81815119999987</v>
      </c>
      <c r="D30" s="634">
        <v>749.14626480000004</v>
      </c>
      <c r="E30" s="260">
        <f t="shared" si="0"/>
        <v>1641.9644159999998</v>
      </c>
      <c r="F30" s="815">
        <v>168.93597592761901</v>
      </c>
      <c r="G30" s="815">
        <v>141.35632762615589</v>
      </c>
      <c r="H30" s="260">
        <f t="shared" si="1"/>
        <v>310.2923035537749</v>
      </c>
      <c r="I30" s="634">
        <v>723.53032671092467</v>
      </c>
      <c r="J30" s="634">
        <v>638.17376000000002</v>
      </c>
      <c r="K30" s="515">
        <f t="shared" si="2"/>
        <v>1361.7040867109247</v>
      </c>
      <c r="L30" s="516">
        <v>743.00106849999997</v>
      </c>
      <c r="M30" s="516">
        <v>626.68243589999997</v>
      </c>
      <c r="N30" s="515">
        <f t="shared" si="3"/>
        <v>1369.6835043999999</v>
      </c>
      <c r="O30" s="515">
        <f t="shared" si="4"/>
        <v>149.46523413854368</v>
      </c>
      <c r="P30" s="260">
        <f t="shared" si="5"/>
        <v>152.84765172615596</v>
      </c>
      <c r="Q30" s="260">
        <f t="shared" si="6"/>
        <v>302.31288586469964</v>
      </c>
    </row>
    <row r="31" spans="1:17">
      <c r="A31" s="218">
        <v>19</v>
      </c>
      <c r="B31" s="226" t="s">
        <v>703</v>
      </c>
      <c r="C31" s="634">
        <v>532.27376909999998</v>
      </c>
      <c r="D31" s="634">
        <v>446.62051889999998</v>
      </c>
      <c r="E31" s="260">
        <f t="shared" si="0"/>
        <v>978.89428799999996</v>
      </c>
      <c r="F31" s="815">
        <v>122.47967203292653</v>
      </c>
      <c r="G31" s="815">
        <v>78.398935731680808</v>
      </c>
      <c r="H31" s="260">
        <f t="shared" si="1"/>
        <v>200.87860776460735</v>
      </c>
      <c r="I31" s="634">
        <v>436.64129602863426</v>
      </c>
      <c r="J31" s="634">
        <v>385.15332000000001</v>
      </c>
      <c r="K31" s="260">
        <f t="shared" si="2"/>
        <v>821.79461602863421</v>
      </c>
      <c r="L31" s="815">
        <v>302.16945499999997</v>
      </c>
      <c r="M31" s="815">
        <v>254.93117100000001</v>
      </c>
      <c r="N31" s="260">
        <f t="shared" si="3"/>
        <v>557.10062599999992</v>
      </c>
      <c r="O31" s="260">
        <f t="shared" si="4"/>
        <v>256.95151306156083</v>
      </c>
      <c r="P31" s="260">
        <f t="shared" si="5"/>
        <v>208.62108473168081</v>
      </c>
      <c r="Q31" s="260">
        <f t="shared" si="6"/>
        <v>465.57259779324158</v>
      </c>
    </row>
    <row r="32" spans="1:17">
      <c r="A32" s="218">
        <v>20</v>
      </c>
      <c r="B32" s="226" t="s">
        <v>704</v>
      </c>
      <c r="C32" s="634">
        <v>829.87150229999986</v>
      </c>
      <c r="D32" s="634">
        <v>696.32896170000004</v>
      </c>
      <c r="E32" s="260">
        <f t="shared" si="0"/>
        <v>1526.200464</v>
      </c>
      <c r="F32" s="815">
        <v>53.58735965708172</v>
      </c>
      <c r="G32" s="815">
        <v>44.838953495332333</v>
      </c>
      <c r="H32" s="260">
        <f t="shared" si="1"/>
        <v>98.426313152414053</v>
      </c>
      <c r="I32" s="634">
        <v>750.50126329679142</v>
      </c>
      <c r="J32" s="634">
        <v>662.31100000000004</v>
      </c>
      <c r="K32" s="260">
        <f t="shared" si="2"/>
        <v>1412.8122632967916</v>
      </c>
      <c r="L32" s="815">
        <v>644.4404849</v>
      </c>
      <c r="M32" s="815">
        <v>544.06273170000009</v>
      </c>
      <c r="N32" s="260">
        <f t="shared" si="3"/>
        <v>1188.5032166000001</v>
      </c>
      <c r="O32" s="260">
        <f t="shared" si="4"/>
        <v>159.64813805387314</v>
      </c>
      <c r="P32" s="260">
        <f t="shared" si="5"/>
        <v>163.08722179533231</v>
      </c>
      <c r="Q32" s="260">
        <f t="shared" si="6"/>
        <v>322.73535984920545</v>
      </c>
    </row>
    <row r="33" spans="1:17">
      <c r="A33" s="218">
        <v>21</v>
      </c>
      <c r="B33" s="226" t="s">
        <v>705</v>
      </c>
      <c r="C33" s="634">
        <v>487.04275619999999</v>
      </c>
      <c r="D33" s="634">
        <v>408.66805979999998</v>
      </c>
      <c r="E33" s="260">
        <f t="shared" si="0"/>
        <v>895.71081600000002</v>
      </c>
      <c r="F33" s="815">
        <v>29.441351056391895</v>
      </c>
      <c r="G33" s="815">
        <v>24.634902322209342</v>
      </c>
      <c r="H33" s="260">
        <f t="shared" si="1"/>
        <v>54.076253378601237</v>
      </c>
      <c r="I33" s="634">
        <v>441.97541663154465</v>
      </c>
      <c r="J33" s="634">
        <v>390.04561999999999</v>
      </c>
      <c r="K33" s="260">
        <f t="shared" si="2"/>
        <v>832.02103663154458</v>
      </c>
      <c r="L33" s="815">
        <v>419.48142559999997</v>
      </c>
      <c r="M33" s="815">
        <v>353.86337040000001</v>
      </c>
      <c r="N33" s="260">
        <f t="shared" si="3"/>
        <v>773.34479599999997</v>
      </c>
      <c r="O33" s="260">
        <f t="shared" si="4"/>
        <v>51.93534208793659</v>
      </c>
      <c r="P33" s="260">
        <f t="shared" si="5"/>
        <v>60.817151922209291</v>
      </c>
      <c r="Q33" s="260">
        <f t="shared" si="6"/>
        <v>112.75249401014582</v>
      </c>
    </row>
    <row r="34" spans="1:17">
      <c r="A34" s="218">
        <v>22</v>
      </c>
      <c r="B34" s="226" t="s">
        <v>706</v>
      </c>
      <c r="C34" s="634">
        <v>1376.1680706</v>
      </c>
      <c r="D34" s="634">
        <v>1154.7157373999999</v>
      </c>
      <c r="E34" s="260">
        <f t="shared" si="0"/>
        <v>2530.8838079999996</v>
      </c>
      <c r="F34" s="815">
        <v>78.198297447005132</v>
      </c>
      <c r="G34" s="815">
        <v>65.432031827622552</v>
      </c>
      <c r="H34" s="260">
        <f t="shared" si="1"/>
        <v>143.63032927462768</v>
      </c>
      <c r="I34" s="634">
        <v>1252.5896037644509</v>
      </c>
      <c r="J34" s="634">
        <v>1105.4318699999999</v>
      </c>
      <c r="K34" s="260">
        <f t="shared" si="2"/>
        <v>2358.021473764451</v>
      </c>
      <c r="L34" s="869">
        <v>1181.46</v>
      </c>
      <c r="M34" s="815">
        <v>996.52</v>
      </c>
      <c r="N34" s="260">
        <f t="shared" si="3"/>
        <v>2177.98</v>
      </c>
      <c r="O34" s="260">
        <f t="shared" si="4"/>
        <v>149.32790121145604</v>
      </c>
      <c r="P34" s="260">
        <f t="shared" si="5"/>
        <v>174.3439018276224</v>
      </c>
      <c r="Q34" s="260">
        <f t="shared" si="6"/>
        <v>323.6718030390789</v>
      </c>
    </row>
    <row r="35" spans="1:17">
      <c r="A35" s="218">
        <v>23</v>
      </c>
      <c r="B35" s="226" t="s">
        <v>707</v>
      </c>
      <c r="C35" s="634">
        <v>776.23180019999995</v>
      </c>
      <c r="D35" s="634">
        <v>651.32093580000003</v>
      </c>
      <c r="E35" s="260">
        <f t="shared" si="0"/>
        <v>1427.5527360000001</v>
      </c>
      <c r="F35" s="815">
        <v>214.1268598675847</v>
      </c>
      <c r="G35" s="815">
        <v>179.16957232348631</v>
      </c>
      <c r="H35" s="260">
        <f t="shared" si="1"/>
        <v>393.29643219107101</v>
      </c>
      <c r="I35" s="634">
        <v>578.34932285264119</v>
      </c>
      <c r="J35" s="634">
        <v>509.89375999999999</v>
      </c>
      <c r="K35" s="260">
        <f t="shared" si="2"/>
        <v>1088.2430828526412</v>
      </c>
      <c r="L35" s="815">
        <v>633.11759712499997</v>
      </c>
      <c r="M35" s="815">
        <v>534.02845684038471</v>
      </c>
      <c r="N35" s="260">
        <f t="shared" si="3"/>
        <v>1167.1460539653847</v>
      </c>
      <c r="O35" s="260">
        <f t="shared" si="4"/>
        <v>159.35858559522592</v>
      </c>
      <c r="P35" s="260">
        <f t="shared" si="5"/>
        <v>155.03487548310159</v>
      </c>
      <c r="Q35" s="260">
        <f t="shared" si="6"/>
        <v>314.39346107832762</v>
      </c>
    </row>
    <row r="36" spans="1:17">
      <c r="A36" s="218">
        <v>24</v>
      </c>
      <c r="B36" s="226" t="s">
        <v>708</v>
      </c>
      <c r="C36" s="634">
        <v>325.19420279999997</v>
      </c>
      <c r="D36" s="634">
        <v>272.86410119999999</v>
      </c>
      <c r="E36" s="260">
        <f t="shared" si="0"/>
        <v>598.05830399999991</v>
      </c>
      <c r="F36" s="815">
        <v>56.254565868942535</v>
      </c>
      <c r="G36" s="815">
        <v>47.07072486942883</v>
      </c>
      <c r="H36" s="260">
        <f t="shared" si="1"/>
        <v>103.32529073837136</v>
      </c>
      <c r="I36" s="634">
        <v>267.51269188592698</v>
      </c>
      <c r="J36" s="634">
        <v>235.97135</v>
      </c>
      <c r="K36" s="260">
        <f t="shared" si="2"/>
        <v>503.48404188592701</v>
      </c>
      <c r="L36" s="815">
        <v>252.08100020000001</v>
      </c>
      <c r="M36" s="815">
        <v>212.65331778461541</v>
      </c>
      <c r="N36" s="260">
        <f t="shared" si="3"/>
        <v>464.73431798461542</v>
      </c>
      <c r="O36" s="260">
        <f t="shared" si="4"/>
        <v>71.686257554869542</v>
      </c>
      <c r="P36" s="260">
        <f t="shared" si="5"/>
        <v>70.388757084813392</v>
      </c>
      <c r="Q36" s="260">
        <f t="shared" si="6"/>
        <v>142.07501463968293</v>
      </c>
    </row>
    <row r="37" spans="1:17">
      <c r="A37" s="218">
        <v>25</v>
      </c>
      <c r="B37" s="226" t="s">
        <v>709</v>
      </c>
      <c r="C37" s="634">
        <v>316.64204189999998</v>
      </c>
      <c r="D37" s="634">
        <v>265.68815009999997</v>
      </c>
      <c r="E37" s="260">
        <f t="shared" si="0"/>
        <v>582.3301919999999</v>
      </c>
      <c r="F37" s="815">
        <v>92.329455523593623</v>
      </c>
      <c r="G37" s="815">
        <v>77.256207228054066</v>
      </c>
      <c r="H37" s="260">
        <f t="shared" si="1"/>
        <v>169.5856627516477</v>
      </c>
      <c r="I37" s="634">
        <v>232.16518608568913</v>
      </c>
      <c r="J37" s="634">
        <v>204.66701</v>
      </c>
      <c r="K37" s="260">
        <f t="shared" si="2"/>
        <v>436.83219608568913</v>
      </c>
      <c r="L37" s="815">
        <v>262.32280528301885</v>
      </c>
      <c r="M37" s="815">
        <v>221.28164521132078</v>
      </c>
      <c r="N37" s="260">
        <f t="shared" si="3"/>
        <v>483.60445049433963</v>
      </c>
      <c r="O37" s="260">
        <f t="shared" si="4"/>
        <v>62.171836326263929</v>
      </c>
      <c r="P37" s="260">
        <f t="shared" si="5"/>
        <v>60.641572016733278</v>
      </c>
      <c r="Q37" s="260">
        <f t="shared" si="6"/>
        <v>122.81340834299715</v>
      </c>
    </row>
    <row r="38" spans="1:17">
      <c r="A38" s="218">
        <v>26</v>
      </c>
      <c r="B38" s="226" t="s">
        <v>710</v>
      </c>
      <c r="C38" s="634">
        <v>498.87605250000001</v>
      </c>
      <c r="D38" s="634">
        <v>418.59714750000001</v>
      </c>
      <c r="E38" s="260">
        <f t="shared" si="0"/>
        <v>917.47320000000002</v>
      </c>
      <c r="F38" s="815">
        <v>0.93987455990856572</v>
      </c>
      <c r="G38" s="815">
        <v>0.78643530774550474</v>
      </c>
      <c r="H38" s="260">
        <f t="shared" si="1"/>
        <v>1.7263098676540705</v>
      </c>
      <c r="I38" s="634">
        <v>474.74036318316485</v>
      </c>
      <c r="J38" s="634">
        <v>419.04867000000002</v>
      </c>
      <c r="K38" s="260">
        <f t="shared" si="2"/>
        <v>893.78903318316486</v>
      </c>
      <c r="L38" s="815">
        <v>415.26228898113209</v>
      </c>
      <c r="M38" s="815">
        <v>350.2923174792453</v>
      </c>
      <c r="N38" s="260">
        <f t="shared" si="3"/>
        <v>765.55460646037739</v>
      </c>
      <c r="O38" s="260">
        <f t="shared" si="4"/>
        <v>60.417948761941318</v>
      </c>
      <c r="P38" s="260">
        <f t="shared" si="5"/>
        <v>69.542787828500195</v>
      </c>
      <c r="Q38" s="260">
        <f t="shared" si="6"/>
        <v>129.96073659044157</v>
      </c>
    </row>
    <row r="39" spans="1:17">
      <c r="A39" s="218">
        <v>27</v>
      </c>
      <c r="B39" s="226" t="s">
        <v>711</v>
      </c>
      <c r="C39" s="634">
        <v>598.47036390000005</v>
      </c>
      <c r="D39" s="634">
        <v>502.16478810000001</v>
      </c>
      <c r="E39" s="260">
        <f t="shared" si="0"/>
        <v>1100.6351520000001</v>
      </c>
      <c r="F39" s="815">
        <v>24.511640385688992</v>
      </c>
      <c r="G39" s="815">
        <v>20.509991729047108</v>
      </c>
      <c r="H39" s="260">
        <f t="shared" si="1"/>
        <v>45.0216321147361</v>
      </c>
      <c r="I39" s="634">
        <v>551.88693035586994</v>
      </c>
      <c r="J39" s="634">
        <v>487.07816000000003</v>
      </c>
      <c r="K39" s="260">
        <f t="shared" si="2"/>
        <v>1038.96509035587</v>
      </c>
      <c r="L39" s="815">
        <v>452.67145701886801</v>
      </c>
      <c r="M39" s="815">
        <v>382.03667632075474</v>
      </c>
      <c r="N39" s="260">
        <f t="shared" si="3"/>
        <v>834.70813333962269</v>
      </c>
      <c r="O39" s="260">
        <f t="shared" si="4"/>
        <v>123.72711372269094</v>
      </c>
      <c r="P39" s="260">
        <f t="shared" si="5"/>
        <v>125.55147540829239</v>
      </c>
      <c r="Q39" s="260">
        <f t="shared" si="6"/>
        <v>249.27858913098339</v>
      </c>
    </row>
    <row r="40" spans="1:17">
      <c r="A40" s="218">
        <v>28</v>
      </c>
      <c r="B40" s="226" t="s">
        <v>712</v>
      </c>
      <c r="C40" s="634">
        <v>333.96469020000001</v>
      </c>
      <c r="D40" s="634">
        <v>280.22324579999997</v>
      </c>
      <c r="E40" s="260">
        <f t="shared" si="0"/>
        <v>614.18793600000004</v>
      </c>
      <c r="F40" s="815">
        <v>81.489100138767924</v>
      </c>
      <c r="G40" s="815">
        <v>68.185594417802648</v>
      </c>
      <c r="H40" s="260">
        <f t="shared" si="1"/>
        <v>149.67469455657056</v>
      </c>
      <c r="I40" s="634">
        <v>256.84693403872922</v>
      </c>
      <c r="J40" s="634">
        <v>226.48452</v>
      </c>
      <c r="K40" s="260">
        <f t="shared" si="2"/>
        <v>483.33145403872925</v>
      </c>
      <c r="L40" s="815">
        <v>282.85461339803919</v>
      </c>
      <c r="M40" s="815">
        <v>238.62347902941178</v>
      </c>
      <c r="N40" s="260">
        <f t="shared" si="3"/>
        <v>521.47809242745097</v>
      </c>
      <c r="O40" s="260">
        <f t="shared" si="4"/>
        <v>55.481420779457949</v>
      </c>
      <c r="P40" s="260">
        <f t="shared" si="5"/>
        <v>56.046635388390882</v>
      </c>
      <c r="Q40" s="260">
        <f t="shared" si="6"/>
        <v>111.52805616784883</v>
      </c>
    </row>
    <row r="41" spans="1:17">
      <c r="A41" s="218">
        <v>29</v>
      </c>
      <c r="B41" s="226" t="s">
        <v>713</v>
      </c>
      <c r="C41" s="634">
        <v>221.58268379999998</v>
      </c>
      <c r="D41" s="634">
        <v>185.92570019999999</v>
      </c>
      <c r="E41" s="260">
        <f t="shared" si="0"/>
        <v>407.50838399999998</v>
      </c>
      <c r="F41" s="815">
        <v>25.898181754696303</v>
      </c>
      <c r="G41" s="815">
        <v>21.67017324129403</v>
      </c>
      <c r="H41" s="260">
        <f t="shared" si="1"/>
        <v>47.568354995990333</v>
      </c>
      <c r="I41" s="634">
        <v>191.65250447993995</v>
      </c>
      <c r="J41" s="634">
        <v>169.09674999999999</v>
      </c>
      <c r="K41" s="260">
        <f t="shared" si="2"/>
        <v>360.74925447993996</v>
      </c>
      <c r="L41" s="815">
        <v>189.15109989999999</v>
      </c>
      <c r="M41" s="815">
        <v>159.55483950000001</v>
      </c>
      <c r="N41" s="260">
        <f t="shared" si="3"/>
        <v>348.70593940000003</v>
      </c>
      <c r="O41" s="260">
        <f t="shared" si="4"/>
        <v>28.399586334636268</v>
      </c>
      <c r="P41" s="260">
        <f t="shared" si="5"/>
        <v>31.212083741294009</v>
      </c>
      <c r="Q41" s="260">
        <f t="shared" si="6"/>
        <v>59.611670075930249</v>
      </c>
    </row>
    <row r="42" spans="1:17">
      <c r="A42" s="218">
        <v>30</v>
      </c>
      <c r="B42" s="226" t="s">
        <v>714</v>
      </c>
      <c r="C42" s="634">
        <v>753.82526340000004</v>
      </c>
      <c r="D42" s="634">
        <v>632.5200486</v>
      </c>
      <c r="E42" s="260">
        <f t="shared" si="0"/>
        <v>1386.3453119999999</v>
      </c>
      <c r="F42" s="815">
        <v>154.6979397067326</v>
      </c>
      <c r="G42" s="815">
        <v>129.44272247638594</v>
      </c>
      <c r="H42" s="260">
        <f t="shared" si="1"/>
        <v>284.14066218311854</v>
      </c>
      <c r="I42" s="634">
        <v>601.79860857522056</v>
      </c>
      <c r="J42" s="634">
        <v>530.76242000000002</v>
      </c>
      <c r="K42" s="260">
        <f t="shared" si="2"/>
        <v>1132.5610285752205</v>
      </c>
      <c r="L42" s="869">
        <v>613.6</v>
      </c>
      <c r="M42" s="815">
        <v>517.64363530576895</v>
      </c>
      <c r="N42" s="260">
        <f t="shared" si="3"/>
        <v>1131.243635305769</v>
      </c>
      <c r="O42" s="260">
        <f t="shared" si="4"/>
        <v>142.89654828195319</v>
      </c>
      <c r="P42" s="260">
        <f t="shared" si="5"/>
        <v>142.56150717061701</v>
      </c>
      <c r="Q42" s="260">
        <f t="shared" si="6"/>
        <v>285.45805545257008</v>
      </c>
    </row>
    <row r="43" spans="1:17">
      <c r="A43" s="383"/>
      <c r="B43" s="360" t="s">
        <v>18</v>
      </c>
      <c r="C43" s="393">
        <f t="shared" ref="C43:H43" si="7">SUM(C13:C42)</f>
        <v>17073.5128119</v>
      </c>
      <c r="D43" s="393">
        <f t="shared" si="7"/>
        <v>14326.050980100001</v>
      </c>
      <c r="E43" s="393">
        <f t="shared" si="7"/>
        <v>31399.563791999997</v>
      </c>
      <c r="F43" s="393">
        <f t="shared" si="7"/>
        <v>2992.925454882803</v>
      </c>
      <c r="G43" s="393">
        <f t="shared" si="7"/>
        <v>2480.229997976774</v>
      </c>
      <c r="H43" s="393">
        <f t="shared" si="7"/>
        <v>5473.1554528595761</v>
      </c>
      <c r="I43" s="393">
        <f>SUM(I13:I42)</f>
        <v>14037.070735456209</v>
      </c>
      <c r="J43" s="393">
        <f>SUM(J13:J42)</f>
        <v>12381.981300000003</v>
      </c>
      <c r="K43" s="409">
        <f t="shared" si="2"/>
        <v>26419.05203545621</v>
      </c>
      <c r="L43" s="393">
        <f t="shared" ref="L43:Q43" si="8">SUM(L13:L42)</f>
        <v>13674.893627783651</v>
      </c>
      <c r="M43" s="393">
        <f t="shared" si="8"/>
        <v>11535.73715206445</v>
      </c>
      <c r="N43" s="393">
        <f t="shared" si="8"/>
        <v>25210.630779848099</v>
      </c>
      <c r="O43" s="393">
        <f t="shared" si="8"/>
        <v>3355.1025625553589</v>
      </c>
      <c r="P43" s="393">
        <f t="shared" si="8"/>
        <v>3326.474145912322</v>
      </c>
      <c r="Q43" s="393">
        <f t="shared" si="8"/>
        <v>6681.5767084676809</v>
      </c>
    </row>
    <row r="44" spans="1:17" s="635" customFormat="1">
      <c r="A44" s="641"/>
      <c r="B44" s="642"/>
      <c r="C44" s="643"/>
      <c r="D44" s="643"/>
      <c r="E44" s="643"/>
      <c r="F44" s="643"/>
      <c r="G44" s="643"/>
      <c r="H44" s="643"/>
      <c r="I44" s="643"/>
      <c r="J44" s="643"/>
      <c r="K44" s="644"/>
      <c r="L44" s="643"/>
      <c r="M44" s="643"/>
      <c r="N44" s="643"/>
      <c r="O44" s="643"/>
      <c r="P44" s="643"/>
      <c r="Q44" s="643"/>
    </row>
    <row r="45" spans="1:17" s="635" customFormat="1" ht="14.25">
      <c r="A45" s="269"/>
      <c r="B45" s="24"/>
      <c r="C45" s="24"/>
      <c r="D45" s="24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</row>
    <row r="46" spans="1:17" ht="11.25" customHeight="1">
      <c r="A46" s="18" t="s">
        <v>391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484"/>
      <c r="M46" s="484"/>
      <c r="N46" s="18"/>
      <c r="O46" s="18"/>
    </row>
    <row r="47" spans="1:17" ht="14.25" customHeight="1">
      <c r="A47" s="1110" t="s">
        <v>394</v>
      </c>
      <c r="B47" s="1110"/>
      <c r="C47" s="1110"/>
      <c r="D47" s="1110"/>
      <c r="E47" s="1110"/>
      <c r="F47" s="1110"/>
      <c r="G47" s="1110"/>
      <c r="H47" s="1110"/>
      <c r="I47" s="1110"/>
      <c r="J47" s="1110"/>
      <c r="K47" s="1110"/>
      <c r="L47" s="1110"/>
      <c r="M47" s="1110"/>
      <c r="N47" s="1110"/>
      <c r="O47" s="1110"/>
      <c r="P47" s="1110"/>
      <c r="Q47" s="1110"/>
    </row>
    <row r="48" spans="1:17" ht="15.75" customHeight="1">
      <c r="A48" s="27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</row>
    <row r="49" spans="1:17" ht="15.75" customHeight="1">
      <c r="A49" s="12" t="s">
        <v>11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264"/>
      <c r="M49" s="264"/>
      <c r="P49" s="906" t="s">
        <v>12</v>
      </c>
      <c r="Q49" s="906"/>
    </row>
    <row r="50" spans="1:17" ht="12.75" customHeight="1">
      <c r="A50" s="732"/>
      <c r="B50" s="732"/>
      <c r="C50" s="732"/>
      <c r="D50" s="732"/>
      <c r="E50" s="732"/>
      <c r="F50" s="732"/>
      <c r="G50" s="732"/>
      <c r="H50" s="732"/>
      <c r="I50" s="732"/>
      <c r="J50" s="873"/>
      <c r="K50" s="732"/>
      <c r="L50" s="732"/>
      <c r="M50" s="732"/>
      <c r="N50" s="894" t="s">
        <v>19</v>
      </c>
      <c r="O50" s="894"/>
      <c r="P50" s="894"/>
      <c r="Q50" s="894"/>
    </row>
    <row r="51" spans="1:17" ht="12.75" customHeight="1">
      <c r="B51" s="732"/>
      <c r="C51" s="732"/>
      <c r="D51" s="732"/>
      <c r="E51" s="732"/>
      <c r="F51" s="732"/>
      <c r="G51" s="732"/>
      <c r="H51" s="732"/>
      <c r="I51" s="732"/>
      <c r="J51" s="732"/>
      <c r="K51" s="732"/>
      <c r="L51" s="732"/>
      <c r="M51" s="732"/>
      <c r="N51" s="732"/>
      <c r="O51" s="28" t="s">
        <v>83</v>
      </c>
      <c r="P51" s="732"/>
      <c r="Q51" s="732"/>
    </row>
    <row r="52" spans="1:17">
      <c r="A52" s="12"/>
      <c r="B52" s="12"/>
      <c r="C52" s="264"/>
      <c r="D52" s="12"/>
      <c r="E52" s="12"/>
      <c r="F52" s="12"/>
      <c r="G52" s="12"/>
      <c r="H52" s="12"/>
      <c r="I52" s="12"/>
      <c r="J52" s="12"/>
      <c r="K52" s="12"/>
      <c r="L52" s="12"/>
      <c r="M52" s="12"/>
      <c r="P52" s="28"/>
      <c r="Q52" s="28"/>
    </row>
    <row r="54" spans="1:17">
      <c r="C54" s="245"/>
    </row>
    <row r="56" spans="1:17">
      <c r="P56" s="245"/>
      <c r="Q56" s="245"/>
    </row>
    <row r="57" spans="1:17">
      <c r="P57" s="245"/>
      <c r="Q57" s="245"/>
    </row>
    <row r="58" spans="1:17">
      <c r="I58" s="245"/>
    </row>
  </sheetData>
  <mergeCells count="16">
    <mergeCell ref="C10:E10"/>
    <mergeCell ref="F10:H10"/>
    <mergeCell ref="A47:Q47"/>
    <mergeCell ref="N50:Q50"/>
    <mergeCell ref="A10:A11"/>
    <mergeCell ref="B10:B11"/>
    <mergeCell ref="I10:K10"/>
    <mergeCell ref="O10:Q10"/>
    <mergeCell ref="L10:N10"/>
    <mergeCell ref="P49:Q49"/>
    <mergeCell ref="P1:Q1"/>
    <mergeCell ref="A2:Q2"/>
    <mergeCell ref="A3:Q3"/>
    <mergeCell ref="N9:Q9"/>
    <mergeCell ref="A5:Q5"/>
    <mergeCell ref="A8:B8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7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63"/>
  <sheetViews>
    <sheetView topLeftCell="F19" zoomScaleSheetLayoutView="90" workbookViewId="0">
      <selection activeCell="V14" sqref="V14"/>
    </sheetView>
  </sheetViews>
  <sheetFormatPr defaultRowHeight="12.75"/>
  <cols>
    <col min="1" max="1" width="7.42578125" style="13" customWidth="1"/>
    <col min="2" max="2" width="17.140625" style="13" customWidth="1"/>
    <col min="3" max="3" width="8.7109375" style="13" customWidth="1"/>
    <col min="4" max="4" width="9.28515625" style="13" customWidth="1"/>
    <col min="5" max="5" width="10" style="13" customWidth="1"/>
    <col min="6" max="7" width="7.28515625" style="13" customWidth="1"/>
    <col min="8" max="8" width="8.140625" style="13" customWidth="1"/>
    <col min="9" max="9" width="9.28515625" style="13" customWidth="1"/>
    <col min="10" max="10" width="10" style="13" customWidth="1"/>
    <col min="11" max="11" width="8.42578125" style="13" customWidth="1"/>
    <col min="12" max="13" width="10.7109375" style="13" customWidth="1"/>
    <col min="14" max="14" width="10.42578125" style="13" customWidth="1"/>
    <col min="15" max="15" width="11.140625" style="13" customWidth="1"/>
    <col min="16" max="16" width="11.85546875" style="13" customWidth="1"/>
    <col min="17" max="17" width="12.140625" style="13" customWidth="1"/>
    <col min="18" max="16384" width="9.140625" style="13"/>
  </cols>
  <sheetData>
    <row r="1" spans="1:17" customFormat="1" ht="15">
      <c r="H1" s="28"/>
      <c r="I1" s="28"/>
      <c r="J1" s="28"/>
      <c r="K1" s="28"/>
      <c r="L1" s="28"/>
      <c r="M1" s="28"/>
      <c r="N1" s="28"/>
      <c r="O1" s="28"/>
      <c r="P1" s="1079" t="s">
        <v>92</v>
      </c>
      <c r="Q1" s="1079"/>
    </row>
    <row r="2" spans="1:17" customFormat="1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  <c r="K2" s="1082"/>
      <c r="L2" s="1082"/>
      <c r="M2" s="1082"/>
      <c r="N2" s="1082"/>
      <c r="O2" s="1082"/>
      <c r="P2" s="1082"/>
      <c r="Q2" s="1082"/>
    </row>
    <row r="3" spans="1:17" customFormat="1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957"/>
      <c r="N3" s="957"/>
      <c r="O3" s="957"/>
      <c r="P3" s="957"/>
      <c r="Q3" s="957"/>
    </row>
    <row r="4" spans="1:17" customFormat="1" ht="10.5" customHeight="1"/>
    <row r="5" spans="1:17" ht="9" customHeight="1">
      <c r="A5" s="21"/>
      <c r="B5" s="21"/>
      <c r="C5" s="21"/>
      <c r="D5" s="21"/>
      <c r="E5" s="20"/>
      <c r="F5" s="20"/>
      <c r="G5" s="20"/>
      <c r="H5" s="20"/>
      <c r="I5" s="20"/>
      <c r="J5" s="20"/>
      <c r="K5" s="20"/>
      <c r="L5" s="20"/>
      <c r="M5" s="20"/>
      <c r="N5" s="21"/>
      <c r="O5" s="21"/>
      <c r="P5" s="20"/>
      <c r="Q5" s="18"/>
    </row>
    <row r="6" spans="1:17" ht="18.600000000000001" customHeight="1">
      <c r="B6" s="89"/>
      <c r="C6" s="89"/>
      <c r="D6" s="958" t="s">
        <v>946</v>
      </c>
      <c r="E6" s="958"/>
      <c r="F6" s="958"/>
      <c r="G6" s="958"/>
      <c r="H6" s="958"/>
      <c r="I6" s="958"/>
      <c r="J6" s="958"/>
      <c r="K6" s="958"/>
      <c r="L6" s="958"/>
      <c r="M6" s="958"/>
      <c r="N6" s="958"/>
      <c r="O6" s="958"/>
    </row>
    <row r="7" spans="1:17" ht="5.45" customHeight="1"/>
    <row r="8" spans="1:17">
      <c r="A8" s="893" t="s">
        <v>734</v>
      </c>
      <c r="B8" s="893"/>
      <c r="Q8" s="26" t="s">
        <v>24</v>
      </c>
    </row>
    <row r="9" spans="1:17" ht="15.75">
      <c r="A9" s="11"/>
      <c r="N9" s="1098" t="s">
        <v>933</v>
      </c>
      <c r="O9" s="1098"/>
      <c r="P9" s="1098"/>
      <c r="Q9" s="1098"/>
    </row>
    <row r="10" spans="1:17" ht="26.25" customHeight="1">
      <c r="A10" s="1080" t="s">
        <v>2</v>
      </c>
      <c r="B10" s="1080" t="s">
        <v>3</v>
      </c>
      <c r="C10" s="936" t="s">
        <v>947</v>
      </c>
      <c r="D10" s="936"/>
      <c r="E10" s="936"/>
      <c r="F10" s="936" t="s">
        <v>948</v>
      </c>
      <c r="G10" s="936"/>
      <c r="H10" s="936"/>
      <c r="I10" s="987" t="s">
        <v>822</v>
      </c>
      <c r="J10" s="988"/>
      <c r="K10" s="1111"/>
      <c r="L10" s="987" t="s">
        <v>93</v>
      </c>
      <c r="M10" s="988"/>
      <c r="N10" s="1111"/>
      <c r="O10" s="940" t="s">
        <v>949</v>
      </c>
      <c r="P10" s="982"/>
      <c r="Q10" s="941"/>
    </row>
    <row r="11" spans="1:17" ht="42" customHeight="1">
      <c r="A11" s="1081"/>
      <c r="B11" s="1081"/>
      <c r="C11" s="338" t="s">
        <v>113</v>
      </c>
      <c r="D11" s="338" t="s">
        <v>396</v>
      </c>
      <c r="E11" s="407" t="s">
        <v>18</v>
      </c>
      <c r="F11" s="338" t="s">
        <v>113</v>
      </c>
      <c r="G11" s="338" t="s">
        <v>397</v>
      </c>
      <c r="H11" s="407" t="s">
        <v>18</v>
      </c>
      <c r="I11" s="338" t="s">
        <v>113</v>
      </c>
      <c r="J11" s="338" t="s">
        <v>397</v>
      </c>
      <c r="K11" s="407" t="s">
        <v>18</v>
      </c>
      <c r="L11" s="338" t="s">
        <v>113</v>
      </c>
      <c r="M11" s="338" t="s">
        <v>397</v>
      </c>
      <c r="N11" s="407" t="s">
        <v>18</v>
      </c>
      <c r="O11" s="338" t="s">
        <v>248</v>
      </c>
      <c r="P11" s="338" t="s">
        <v>398</v>
      </c>
      <c r="Q11" s="338" t="s">
        <v>114</v>
      </c>
    </row>
    <row r="12" spans="1:17" s="56" customFormat="1">
      <c r="A12" s="408">
        <v>1</v>
      </c>
      <c r="B12" s="408">
        <v>2</v>
      </c>
      <c r="C12" s="408">
        <v>3</v>
      </c>
      <c r="D12" s="408">
        <v>4</v>
      </c>
      <c r="E12" s="408">
        <v>5</v>
      </c>
      <c r="F12" s="408">
        <v>6</v>
      </c>
      <c r="G12" s="408">
        <v>7</v>
      </c>
      <c r="H12" s="408">
        <v>8</v>
      </c>
      <c r="I12" s="408">
        <v>9</v>
      </c>
      <c r="J12" s="408">
        <v>10</v>
      </c>
      <c r="K12" s="408">
        <v>11</v>
      </c>
      <c r="L12" s="408">
        <v>12</v>
      </c>
      <c r="M12" s="408">
        <v>13</v>
      </c>
      <c r="N12" s="408">
        <v>14</v>
      </c>
      <c r="O12" s="408">
        <v>15</v>
      </c>
      <c r="P12" s="408">
        <v>16</v>
      </c>
      <c r="Q12" s="408">
        <v>17</v>
      </c>
    </row>
    <row r="13" spans="1:17" s="56" customFormat="1">
      <c r="A13" s="218">
        <v>1</v>
      </c>
      <c r="B13" s="118" t="s">
        <v>685</v>
      </c>
      <c r="C13" s="260">
        <v>437.57494250000002</v>
      </c>
      <c r="D13" s="260">
        <v>363.7131875</v>
      </c>
      <c r="E13" s="260">
        <f>C13+D13</f>
        <v>801.28813000000002</v>
      </c>
      <c r="F13" s="260">
        <v>13.72539213775239</v>
      </c>
      <c r="G13" s="260">
        <v>11.385278695431676</v>
      </c>
      <c r="H13" s="260">
        <f>F13+G13</f>
        <v>25.110670833184066</v>
      </c>
      <c r="I13" s="260">
        <v>410.71678665312055</v>
      </c>
      <c r="J13" s="260">
        <v>357.20465999999999</v>
      </c>
      <c r="K13" s="260">
        <f>I13+J13</f>
        <v>767.92144665312048</v>
      </c>
      <c r="L13" s="410">
        <v>386.66782979999994</v>
      </c>
      <c r="M13" s="410">
        <v>323.60759339999998</v>
      </c>
      <c r="N13" s="260">
        <f>L13+M13</f>
        <v>710.27542319999998</v>
      </c>
      <c r="O13" s="260">
        <f>(F13+I13)-L13</f>
        <v>37.774348990873023</v>
      </c>
      <c r="P13" s="260">
        <f>(G13+J13)-M13</f>
        <v>44.982345295431685</v>
      </c>
      <c r="Q13" s="260">
        <f>(H13+K13)-N13</f>
        <v>82.756694286304537</v>
      </c>
    </row>
    <row r="14" spans="1:17" s="56" customFormat="1">
      <c r="A14" s="218">
        <v>2</v>
      </c>
      <c r="B14" s="118" t="s">
        <v>686</v>
      </c>
      <c r="C14" s="260">
        <v>971.85091020000016</v>
      </c>
      <c r="D14" s="260">
        <v>807.80446500000005</v>
      </c>
      <c r="E14" s="260">
        <f t="shared" ref="E14:E42" si="0">C14+D14</f>
        <v>1779.6553752000002</v>
      </c>
      <c r="F14" s="260">
        <v>258.1009359694246</v>
      </c>
      <c r="G14" s="260">
        <v>214.09596593462931</v>
      </c>
      <c r="H14" s="260">
        <f t="shared" ref="H14:H42" si="1">F14+G14</f>
        <v>472.1969019040539</v>
      </c>
      <c r="I14" s="260">
        <v>766.86552136928719</v>
      </c>
      <c r="J14" s="260">
        <v>666.23375999999996</v>
      </c>
      <c r="K14" s="260">
        <f t="shared" ref="K14:K42" si="2">I14+J14</f>
        <v>1433.0992813692872</v>
      </c>
      <c r="L14" s="410">
        <v>772.86267372452835</v>
      </c>
      <c r="M14" s="410">
        <v>646.71348945094337</v>
      </c>
      <c r="N14" s="260">
        <f>L14+M14</f>
        <v>1419.5761631754717</v>
      </c>
      <c r="O14" s="260">
        <f t="shared" ref="O14:O42" si="3">(F14+I14)-L14</f>
        <v>252.10378361418338</v>
      </c>
      <c r="P14" s="260">
        <f t="shared" ref="P14:P42" si="4">(G14+J14)-M14</f>
        <v>233.61623648368595</v>
      </c>
      <c r="Q14" s="260">
        <f t="shared" ref="Q14:Q42" si="5">(H14+K14)-N14</f>
        <v>485.72002009786934</v>
      </c>
    </row>
    <row r="15" spans="1:17" s="56" customFormat="1">
      <c r="A15" s="218">
        <v>3</v>
      </c>
      <c r="B15" s="118" t="s">
        <v>687</v>
      </c>
      <c r="C15" s="260">
        <v>525.0432065</v>
      </c>
      <c r="D15" s="260">
        <v>436.4169875</v>
      </c>
      <c r="E15" s="260">
        <f t="shared" si="0"/>
        <v>961.460194</v>
      </c>
      <c r="F15" s="260">
        <v>20.744973201385495</v>
      </c>
      <c r="G15" s="260">
        <v>17.208054899749648</v>
      </c>
      <c r="H15" s="260">
        <f t="shared" si="1"/>
        <v>37.953028101135146</v>
      </c>
      <c r="I15" s="260">
        <v>490.08608178206487</v>
      </c>
      <c r="J15" s="260">
        <v>426.21949000000001</v>
      </c>
      <c r="K15" s="260">
        <f t="shared" si="2"/>
        <v>916.30557178206482</v>
      </c>
      <c r="L15" s="410">
        <v>427.65550129056606</v>
      </c>
      <c r="M15" s="410">
        <v>357.87282731886791</v>
      </c>
      <c r="N15" s="260">
        <f t="shared" ref="N15:N42" si="6">L15+M15</f>
        <v>785.52832860943397</v>
      </c>
      <c r="O15" s="260">
        <f t="shared" si="3"/>
        <v>83.175553692884307</v>
      </c>
      <c r="P15" s="260">
        <f t="shared" si="4"/>
        <v>85.554717580881743</v>
      </c>
      <c r="Q15" s="260">
        <f t="shared" si="5"/>
        <v>168.73027127376599</v>
      </c>
    </row>
    <row r="16" spans="1:17" s="56" customFormat="1">
      <c r="A16" s="218">
        <v>4</v>
      </c>
      <c r="B16" s="118" t="s">
        <v>688</v>
      </c>
      <c r="C16" s="260">
        <v>567.1793606</v>
      </c>
      <c r="D16" s="260">
        <v>471.44064500000002</v>
      </c>
      <c r="E16" s="260">
        <f t="shared" si="0"/>
        <v>1038.6200056</v>
      </c>
      <c r="F16" s="260">
        <v>78.156857081169832</v>
      </c>
      <c r="G16" s="260">
        <v>64.831488302661853</v>
      </c>
      <c r="H16" s="260">
        <f t="shared" si="1"/>
        <v>142.9883453838317</v>
      </c>
      <c r="I16" s="260">
        <v>493.82229592197905</v>
      </c>
      <c r="J16" s="260">
        <v>429.29219000000001</v>
      </c>
      <c r="K16" s="260">
        <f t="shared" si="2"/>
        <v>923.11448592197905</v>
      </c>
      <c r="L16" s="410">
        <v>456.8437858113208</v>
      </c>
      <c r="M16" s="410">
        <v>382.37088877735846</v>
      </c>
      <c r="N16" s="260">
        <f t="shared" si="6"/>
        <v>839.21467458867926</v>
      </c>
      <c r="O16" s="260">
        <f t="shared" si="3"/>
        <v>115.1353671918281</v>
      </c>
      <c r="P16" s="260">
        <f t="shared" si="4"/>
        <v>111.7527895253034</v>
      </c>
      <c r="Q16" s="260">
        <f t="shared" si="5"/>
        <v>226.88815671713144</v>
      </c>
    </row>
    <row r="17" spans="1:17" s="56" customFormat="1">
      <c r="A17" s="218">
        <v>5</v>
      </c>
      <c r="B17" s="118" t="s">
        <v>689</v>
      </c>
      <c r="C17" s="260">
        <v>658.07720289999997</v>
      </c>
      <c r="D17" s="260">
        <v>546.99511749999999</v>
      </c>
      <c r="E17" s="260">
        <f t="shared" si="0"/>
        <v>1205.0723204000001</v>
      </c>
      <c r="F17" s="260">
        <v>5.7571558122883895</v>
      </c>
      <c r="G17" s="260">
        <v>4.7755883954410141</v>
      </c>
      <c r="H17" s="260">
        <f t="shared" si="1"/>
        <v>10.532744207729404</v>
      </c>
      <c r="I17" s="260">
        <v>627.18862751477673</v>
      </c>
      <c r="J17" s="260">
        <v>545.51936999999998</v>
      </c>
      <c r="K17" s="260">
        <f t="shared" si="2"/>
        <v>1172.7079975147767</v>
      </c>
      <c r="L17" s="410">
        <v>503.64024969999997</v>
      </c>
      <c r="M17" s="410">
        <v>421.50474859999997</v>
      </c>
      <c r="N17" s="260">
        <f t="shared" si="6"/>
        <v>925.1449983</v>
      </c>
      <c r="O17" s="260">
        <f t="shared" si="3"/>
        <v>129.30553362706513</v>
      </c>
      <c r="P17" s="260">
        <f t="shared" si="4"/>
        <v>128.790209795441</v>
      </c>
      <c r="Q17" s="260">
        <f t="shared" si="5"/>
        <v>258.09574342250608</v>
      </c>
    </row>
    <row r="18" spans="1:17" s="56" customFormat="1">
      <c r="A18" s="218">
        <v>6</v>
      </c>
      <c r="B18" s="118" t="s">
        <v>690</v>
      </c>
      <c r="C18" s="260">
        <v>193.0095646</v>
      </c>
      <c r="D18" s="260">
        <v>160.429945</v>
      </c>
      <c r="E18" s="260">
        <f t="shared" si="0"/>
        <v>353.43950960000001</v>
      </c>
      <c r="F18" s="260">
        <v>37.066844720820335</v>
      </c>
      <c r="G18" s="260">
        <v>30.747125712062712</v>
      </c>
      <c r="H18" s="260">
        <f t="shared" si="1"/>
        <v>67.813970432883053</v>
      </c>
      <c r="I18" s="260">
        <v>161.36106943640274</v>
      </c>
      <c r="J18" s="260">
        <v>140.23969</v>
      </c>
      <c r="K18" s="260">
        <f t="shared" si="2"/>
        <v>301.60075943640277</v>
      </c>
      <c r="L18" s="410">
        <v>150.18802489999999</v>
      </c>
      <c r="M18" s="410">
        <v>125.69567140000001</v>
      </c>
      <c r="N18" s="260">
        <f t="shared" si="6"/>
        <v>275.8836963</v>
      </c>
      <c r="O18" s="260">
        <f t="shared" si="3"/>
        <v>48.239889257223098</v>
      </c>
      <c r="P18" s="260">
        <f t="shared" si="4"/>
        <v>45.291144312062698</v>
      </c>
      <c r="Q18" s="260">
        <f t="shared" si="5"/>
        <v>93.531033569285796</v>
      </c>
    </row>
    <row r="19" spans="1:17" s="56" customFormat="1">
      <c r="A19" s="218">
        <v>7</v>
      </c>
      <c r="B19" s="118" t="s">
        <v>691</v>
      </c>
      <c r="C19" s="260">
        <v>641.14424410000004</v>
      </c>
      <c r="D19" s="260">
        <v>532.92040750000001</v>
      </c>
      <c r="E19" s="260">
        <f t="shared" si="0"/>
        <v>1174.0646516000002</v>
      </c>
      <c r="F19" s="260">
        <v>428.35276948842397</v>
      </c>
      <c r="G19" s="260">
        <v>355.32067948510581</v>
      </c>
      <c r="H19" s="260">
        <f t="shared" si="1"/>
        <v>783.67344897352973</v>
      </c>
      <c r="I19" s="260">
        <v>341.12820105954444</v>
      </c>
      <c r="J19" s="260">
        <v>295.39648999999997</v>
      </c>
      <c r="K19" s="260">
        <f t="shared" si="2"/>
        <v>636.52469105954447</v>
      </c>
      <c r="L19" s="410">
        <v>538.41430500000001</v>
      </c>
      <c r="M19" s="410">
        <v>450.54930439999998</v>
      </c>
      <c r="N19" s="260">
        <f t="shared" si="6"/>
        <v>988.9636094</v>
      </c>
      <c r="O19" s="260">
        <f t="shared" si="3"/>
        <v>231.06666554796834</v>
      </c>
      <c r="P19" s="260">
        <f t="shared" si="4"/>
        <v>200.16786508510586</v>
      </c>
      <c r="Q19" s="260">
        <f t="shared" si="5"/>
        <v>431.2345306330742</v>
      </c>
    </row>
    <row r="20" spans="1:17" s="56" customFormat="1">
      <c r="A20" s="218">
        <v>8</v>
      </c>
      <c r="B20" s="118" t="s">
        <v>692</v>
      </c>
      <c r="C20" s="260">
        <v>133.82831290000001</v>
      </c>
      <c r="D20" s="260">
        <v>111.2383675</v>
      </c>
      <c r="E20" s="260">
        <f t="shared" si="0"/>
        <v>245.0666804</v>
      </c>
      <c r="F20" s="260">
        <v>6.9526718218650378</v>
      </c>
      <c r="G20" s="260">
        <v>5.7672746669349966</v>
      </c>
      <c r="H20" s="260">
        <f t="shared" si="1"/>
        <v>12.719946488800034</v>
      </c>
      <c r="I20" s="260">
        <v>123.85499637145311</v>
      </c>
      <c r="J20" s="260">
        <v>107.7093</v>
      </c>
      <c r="K20" s="514">
        <f t="shared" si="2"/>
        <v>231.56429637145311</v>
      </c>
      <c r="L20" s="517">
        <v>110.82180317254902</v>
      </c>
      <c r="M20" s="517">
        <v>92.73751979215686</v>
      </c>
      <c r="N20" s="514">
        <f t="shared" si="6"/>
        <v>203.55932296470587</v>
      </c>
      <c r="O20" s="260">
        <f t="shared" si="3"/>
        <v>19.985865020769111</v>
      </c>
      <c r="P20" s="260">
        <f t="shared" si="4"/>
        <v>20.739054874778134</v>
      </c>
      <c r="Q20" s="260">
        <f t="shared" si="5"/>
        <v>40.724919895547259</v>
      </c>
    </row>
    <row r="21" spans="1:17" s="56" customFormat="1">
      <c r="A21" s="218">
        <v>9</v>
      </c>
      <c r="B21" s="118" t="s">
        <v>693</v>
      </c>
      <c r="C21" s="260">
        <v>408.79265050000004</v>
      </c>
      <c r="D21" s="260">
        <v>339.7892875</v>
      </c>
      <c r="E21" s="260">
        <f t="shared" si="0"/>
        <v>748.58193800000004</v>
      </c>
      <c r="F21" s="260">
        <v>7.3951480362224373</v>
      </c>
      <c r="G21" s="260">
        <v>6.1343108117677607</v>
      </c>
      <c r="H21" s="260">
        <f t="shared" si="1"/>
        <v>13.529458847990199</v>
      </c>
      <c r="I21" s="260">
        <v>387.16655673411356</v>
      </c>
      <c r="J21" s="260">
        <v>336.73988000000003</v>
      </c>
      <c r="K21" s="514">
        <f t="shared" si="2"/>
        <v>723.90643673411364</v>
      </c>
      <c r="L21" s="517">
        <v>328.46972210000001</v>
      </c>
      <c r="M21" s="517">
        <v>274.90159840000001</v>
      </c>
      <c r="N21" s="514">
        <f t="shared" si="6"/>
        <v>603.37132050000002</v>
      </c>
      <c r="O21" s="260">
        <f t="shared" si="3"/>
        <v>66.091982670335994</v>
      </c>
      <c r="P21" s="260">
        <f t="shared" si="4"/>
        <v>67.972592411767778</v>
      </c>
      <c r="Q21" s="260">
        <f t="shared" si="5"/>
        <v>134.06457508210383</v>
      </c>
    </row>
    <row r="22" spans="1:17" s="56" customFormat="1">
      <c r="A22" s="218">
        <v>10</v>
      </c>
      <c r="B22" s="118" t="s">
        <v>694</v>
      </c>
      <c r="C22" s="260">
        <v>230.9498586</v>
      </c>
      <c r="D22" s="260">
        <v>191.96599499999999</v>
      </c>
      <c r="E22" s="260">
        <f t="shared" si="0"/>
        <v>422.91585359999999</v>
      </c>
      <c r="F22" s="260">
        <v>51.776661572023642</v>
      </c>
      <c r="G22" s="260">
        <v>42.948989435071198</v>
      </c>
      <c r="H22" s="260">
        <f t="shared" si="1"/>
        <v>94.725651007094839</v>
      </c>
      <c r="I22" s="260">
        <v>198.34023813743801</v>
      </c>
      <c r="J22" s="260">
        <v>163.66116</v>
      </c>
      <c r="K22" s="514">
        <f t="shared" si="2"/>
        <v>362.001398137438</v>
      </c>
      <c r="L22" s="675">
        <v>228.84738099245286</v>
      </c>
      <c r="M22" s="517">
        <v>191.51119571509435</v>
      </c>
      <c r="N22" s="514">
        <f t="shared" si="6"/>
        <v>420.35857670754717</v>
      </c>
      <c r="O22" s="260">
        <f t="shared" si="3"/>
        <v>21.269518717008793</v>
      </c>
      <c r="P22" s="260">
        <f t="shared" si="4"/>
        <v>15.098953719976862</v>
      </c>
      <c r="Q22" s="260">
        <f t="shared" si="5"/>
        <v>36.368472436985655</v>
      </c>
    </row>
    <row r="23" spans="1:17" s="56" customFormat="1">
      <c r="A23" s="218">
        <v>11</v>
      </c>
      <c r="B23" s="118" t="s">
        <v>695</v>
      </c>
      <c r="C23" s="260">
        <v>1219.9673501</v>
      </c>
      <c r="D23" s="260">
        <v>1014.0393575000001</v>
      </c>
      <c r="E23" s="260">
        <f t="shared" si="0"/>
        <v>2234.0067076</v>
      </c>
      <c r="F23" s="260">
        <v>238.17216554185654</v>
      </c>
      <c r="G23" s="260">
        <v>197.56495515563276</v>
      </c>
      <c r="H23" s="260">
        <f t="shared" si="1"/>
        <v>435.73712069748933</v>
      </c>
      <c r="I23" s="260">
        <v>1007.4464556893601</v>
      </c>
      <c r="J23" s="260">
        <v>884.25391999999999</v>
      </c>
      <c r="K23" s="514">
        <f t="shared" si="2"/>
        <v>1891.70037568936</v>
      </c>
      <c r="L23" s="517">
        <v>1058.5834566999999</v>
      </c>
      <c r="M23" s="517">
        <v>886.04716200000007</v>
      </c>
      <c r="N23" s="514">
        <f t="shared" si="6"/>
        <v>1944.6306187</v>
      </c>
      <c r="O23" s="260">
        <f t="shared" si="3"/>
        <v>187.03516453121665</v>
      </c>
      <c r="P23" s="260">
        <f t="shared" si="4"/>
        <v>195.7717131556326</v>
      </c>
      <c r="Q23" s="260">
        <f t="shared" si="5"/>
        <v>382.80687768684948</v>
      </c>
    </row>
    <row r="24" spans="1:17" s="56" customFormat="1">
      <c r="A24" s="218">
        <v>12</v>
      </c>
      <c r="B24" s="118" t="s">
        <v>696</v>
      </c>
      <c r="C24" s="260">
        <v>310.54037190000003</v>
      </c>
      <c r="D24" s="260">
        <v>258.12179250000003</v>
      </c>
      <c r="E24" s="260">
        <f t="shared" si="0"/>
        <v>568.66216440000005</v>
      </c>
      <c r="F24" s="260">
        <v>9.0478472059632047</v>
      </c>
      <c r="G24" s="260">
        <v>7.5052327102723293</v>
      </c>
      <c r="H24" s="260">
        <f t="shared" si="1"/>
        <v>16.553079916235532</v>
      </c>
      <c r="I24" s="260">
        <v>291.92193538016852</v>
      </c>
      <c r="J24" s="260">
        <v>253.88972000000001</v>
      </c>
      <c r="K24" s="514">
        <f t="shared" si="2"/>
        <v>545.81165538016853</v>
      </c>
      <c r="L24" s="517">
        <v>270.76540520000003</v>
      </c>
      <c r="M24" s="517">
        <v>226.58279800000003</v>
      </c>
      <c r="N24" s="514">
        <f t="shared" si="6"/>
        <v>497.34820320000006</v>
      </c>
      <c r="O24" s="260">
        <f t="shared" si="3"/>
        <v>30.204377386131682</v>
      </c>
      <c r="P24" s="260">
        <f t="shared" si="4"/>
        <v>34.812154710272296</v>
      </c>
      <c r="Q24" s="260">
        <f t="shared" si="5"/>
        <v>65.016532096404035</v>
      </c>
    </row>
    <row r="25" spans="1:17" s="56" customFormat="1">
      <c r="A25" s="218">
        <v>13</v>
      </c>
      <c r="B25" s="118" t="s">
        <v>697</v>
      </c>
      <c r="C25" s="260">
        <v>716.80989939999995</v>
      </c>
      <c r="D25" s="260">
        <v>595.81385499999999</v>
      </c>
      <c r="E25" s="260">
        <f t="shared" si="0"/>
        <v>1312.6237544000001</v>
      </c>
      <c r="F25" s="260">
        <v>24.07121147938588</v>
      </c>
      <c r="G25" s="260">
        <v>19.967185525845451</v>
      </c>
      <c r="H25" s="260">
        <f t="shared" si="1"/>
        <v>44.038397005231332</v>
      </c>
      <c r="I25" s="260">
        <v>671.79907914899263</v>
      </c>
      <c r="J25" s="260">
        <v>584.26565000000005</v>
      </c>
      <c r="K25" s="514">
        <f t="shared" si="2"/>
        <v>1256.0647291489927</v>
      </c>
      <c r="L25" s="517">
        <v>640.81724414339624</v>
      </c>
      <c r="M25" s="517">
        <v>536.29641711320755</v>
      </c>
      <c r="N25" s="514">
        <f t="shared" si="6"/>
        <v>1177.1136612566038</v>
      </c>
      <c r="O25" s="260">
        <f t="shared" si="3"/>
        <v>55.053046484982247</v>
      </c>
      <c r="P25" s="260">
        <f t="shared" si="4"/>
        <v>67.936418412637977</v>
      </c>
      <c r="Q25" s="260">
        <f t="shared" si="5"/>
        <v>122.98946489762011</v>
      </c>
    </row>
    <row r="26" spans="1:17" s="56" customFormat="1">
      <c r="A26" s="218">
        <v>14</v>
      </c>
      <c r="B26" s="118" t="s">
        <v>698</v>
      </c>
      <c r="C26" s="260">
        <v>156.59248930000001</v>
      </c>
      <c r="D26" s="260">
        <v>130.1599975</v>
      </c>
      <c r="E26" s="260">
        <f t="shared" si="0"/>
        <v>286.75248680000004</v>
      </c>
      <c r="F26" s="260">
        <v>22.74572312252883</v>
      </c>
      <c r="G26" s="260">
        <v>18.867686568080984</v>
      </c>
      <c r="H26" s="260">
        <f t="shared" si="1"/>
        <v>41.613409690609814</v>
      </c>
      <c r="I26" s="260">
        <v>135.59395535037751</v>
      </c>
      <c r="J26" s="260">
        <v>117.87128</v>
      </c>
      <c r="K26" s="514">
        <f t="shared" si="2"/>
        <v>253.4652353503775</v>
      </c>
      <c r="L26" s="517">
        <v>124.37185861999998</v>
      </c>
      <c r="M26" s="517">
        <v>104.08506375799999</v>
      </c>
      <c r="N26" s="514">
        <f t="shared" si="6"/>
        <v>228.45692237799997</v>
      </c>
      <c r="O26" s="260">
        <f t="shared" si="3"/>
        <v>33.967819852906359</v>
      </c>
      <c r="P26" s="260">
        <f t="shared" si="4"/>
        <v>32.653902810080979</v>
      </c>
      <c r="Q26" s="260">
        <f t="shared" si="5"/>
        <v>66.621722662987366</v>
      </c>
    </row>
    <row r="27" spans="1:17" s="56" customFormat="1">
      <c r="A27" s="218">
        <v>15</v>
      </c>
      <c r="B27" s="118" t="s">
        <v>699</v>
      </c>
      <c r="C27" s="260">
        <v>695.79321930000003</v>
      </c>
      <c r="D27" s="260">
        <v>578.34474750000004</v>
      </c>
      <c r="E27" s="260">
        <f t="shared" si="0"/>
        <v>1274.1379668</v>
      </c>
      <c r="F27" s="260">
        <v>6.234223613863044</v>
      </c>
      <c r="G27" s="260">
        <v>5.1713184279990347</v>
      </c>
      <c r="H27" s="260">
        <f t="shared" si="1"/>
        <v>11.405542041862079</v>
      </c>
      <c r="I27" s="260">
        <v>663.04040943161715</v>
      </c>
      <c r="J27" s="260">
        <v>576.70226000000002</v>
      </c>
      <c r="K27" s="514">
        <f t="shared" si="2"/>
        <v>1239.7426694316173</v>
      </c>
      <c r="L27" s="675">
        <v>596.14506470000003</v>
      </c>
      <c r="M27" s="517">
        <v>498.89328449999999</v>
      </c>
      <c r="N27" s="514">
        <f t="shared" si="6"/>
        <v>1095.0383492000001</v>
      </c>
      <c r="O27" s="260">
        <f t="shared" si="3"/>
        <v>73.129568345480152</v>
      </c>
      <c r="P27" s="260">
        <f t="shared" si="4"/>
        <v>82.980293927999071</v>
      </c>
      <c r="Q27" s="260">
        <f t="shared" si="5"/>
        <v>156.10986227347939</v>
      </c>
    </row>
    <row r="28" spans="1:17">
      <c r="A28" s="218">
        <v>16</v>
      </c>
      <c r="B28" s="226" t="s">
        <v>700</v>
      </c>
      <c r="C28" s="634">
        <v>357.0032147</v>
      </c>
      <c r="D28" s="634">
        <v>296.74180250000001</v>
      </c>
      <c r="E28" s="260">
        <f t="shared" si="0"/>
        <v>653.74501720000001</v>
      </c>
      <c r="F28" s="815">
        <v>23.273447273036197</v>
      </c>
      <c r="G28" s="815">
        <v>19.305436285359388</v>
      </c>
      <c r="H28" s="260">
        <f t="shared" si="1"/>
        <v>42.578883558395589</v>
      </c>
      <c r="I28" s="815">
        <v>327.38040022387207</v>
      </c>
      <c r="J28" s="815">
        <v>284.68808999999999</v>
      </c>
      <c r="K28" s="514">
        <f t="shared" si="2"/>
        <v>612.068490223872</v>
      </c>
      <c r="L28" s="518">
        <v>298.71418130980396</v>
      </c>
      <c r="M28" s="518">
        <v>249.96219203137258</v>
      </c>
      <c r="N28" s="514">
        <f t="shared" si="6"/>
        <v>548.67637334117649</v>
      </c>
      <c r="O28" s="260">
        <f t="shared" si="3"/>
        <v>51.939666187104308</v>
      </c>
      <c r="P28" s="260">
        <f t="shared" si="4"/>
        <v>54.031334253986813</v>
      </c>
      <c r="Q28" s="260">
        <f t="shared" si="5"/>
        <v>105.97100044109106</v>
      </c>
    </row>
    <row r="29" spans="1:17">
      <c r="A29" s="218">
        <v>17</v>
      </c>
      <c r="B29" s="226" t="s">
        <v>701</v>
      </c>
      <c r="C29" s="634">
        <v>505.16660419999999</v>
      </c>
      <c r="D29" s="634">
        <v>419.89551499999999</v>
      </c>
      <c r="E29" s="260">
        <f t="shared" si="0"/>
        <v>925.06211919999998</v>
      </c>
      <c r="F29" s="815">
        <v>22.314878319148711</v>
      </c>
      <c r="G29" s="815">
        <v>18.510298734514549</v>
      </c>
      <c r="H29" s="260">
        <f t="shared" si="1"/>
        <v>40.825177053663261</v>
      </c>
      <c r="I29" s="815">
        <v>470.02902628030768</v>
      </c>
      <c r="J29" s="815">
        <v>408.76875000000001</v>
      </c>
      <c r="K29" s="260">
        <f t="shared" si="2"/>
        <v>878.79777628030774</v>
      </c>
      <c r="L29" s="411">
        <v>429.26954460000002</v>
      </c>
      <c r="M29" s="411">
        <v>359.21455179999998</v>
      </c>
      <c r="N29" s="260">
        <f t="shared" si="6"/>
        <v>788.4840964</v>
      </c>
      <c r="O29" s="260">
        <f t="shared" si="3"/>
        <v>63.074359999456362</v>
      </c>
      <c r="P29" s="260">
        <f t="shared" si="4"/>
        <v>68.06449693451458</v>
      </c>
      <c r="Q29" s="260">
        <f t="shared" si="5"/>
        <v>131.13885693397106</v>
      </c>
    </row>
    <row r="30" spans="1:17">
      <c r="A30" s="218">
        <v>18</v>
      </c>
      <c r="B30" s="226" t="s">
        <v>702</v>
      </c>
      <c r="C30" s="634">
        <v>712.17482900000005</v>
      </c>
      <c r="D30" s="634">
        <v>591.96117500000003</v>
      </c>
      <c r="E30" s="260">
        <f t="shared" si="0"/>
        <v>1304.136004</v>
      </c>
      <c r="F30" s="815">
        <v>43.271343617741429</v>
      </c>
      <c r="G30" s="815">
        <v>35.893787344603339</v>
      </c>
      <c r="H30" s="260">
        <f t="shared" si="1"/>
        <v>79.165130962344762</v>
      </c>
      <c r="I30" s="815">
        <v>655.09638140510447</v>
      </c>
      <c r="J30" s="815">
        <v>569.67818</v>
      </c>
      <c r="K30" s="260">
        <f t="shared" si="2"/>
        <v>1224.7745614051046</v>
      </c>
      <c r="L30" s="411">
        <v>655.99409790000004</v>
      </c>
      <c r="M30" s="411">
        <v>548.35</v>
      </c>
      <c r="N30" s="260">
        <f t="shared" si="6"/>
        <v>1204.3440979000002</v>
      </c>
      <c r="O30" s="260">
        <f t="shared" si="3"/>
        <v>42.373627122845846</v>
      </c>
      <c r="P30" s="260">
        <f t="shared" si="4"/>
        <v>57.221967344603286</v>
      </c>
      <c r="Q30" s="260">
        <f t="shared" si="5"/>
        <v>99.595594467449246</v>
      </c>
    </row>
    <row r="31" spans="1:17">
      <c r="A31" s="218">
        <v>19</v>
      </c>
      <c r="B31" s="226" t="s">
        <v>703</v>
      </c>
      <c r="C31" s="634">
        <v>519.27740319999998</v>
      </c>
      <c r="D31" s="634">
        <v>431.62443999999999</v>
      </c>
      <c r="E31" s="260">
        <f t="shared" si="0"/>
        <v>950.90184320000003</v>
      </c>
      <c r="F31" s="815">
        <v>40.250003144545971</v>
      </c>
      <c r="G31" s="815">
        <v>5.0208534887526071</v>
      </c>
      <c r="H31" s="260">
        <f t="shared" si="1"/>
        <v>45.270856633298578</v>
      </c>
      <c r="I31" s="815">
        <v>493.93964301491042</v>
      </c>
      <c r="J31" s="815">
        <v>429.61669999999998</v>
      </c>
      <c r="K31" s="260">
        <f t="shared" si="2"/>
        <v>923.55634301491045</v>
      </c>
      <c r="L31" s="411">
        <v>346.17128120000001</v>
      </c>
      <c r="M31" s="411">
        <v>289.68542330000002</v>
      </c>
      <c r="N31" s="260">
        <f t="shared" si="6"/>
        <v>635.85670449999998</v>
      </c>
      <c r="O31" s="260">
        <f t="shared" si="3"/>
        <v>188.01836495945639</v>
      </c>
      <c r="P31" s="260">
        <f t="shared" si="4"/>
        <v>144.95213018875256</v>
      </c>
      <c r="Q31" s="260">
        <f t="shared" si="5"/>
        <v>332.97049514820901</v>
      </c>
    </row>
    <row r="32" spans="1:17">
      <c r="A32" s="218">
        <v>20</v>
      </c>
      <c r="B32" s="226" t="s">
        <v>704</v>
      </c>
      <c r="C32" s="634">
        <v>470.58112929999999</v>
      </c>
      <c r="D32" s="634">
        <v>391.14799749999997</v>
      </c>
      <c r="E32" s="260">
        <f t="shared" si="0"/>
        <v>861.7291267999999</v>
      </c>
      <c r="F32" s="815">
        <v>32.26991832404277</v>
      </c>
      <c r="G32" s="815">
        <v>26.768052228357575</v>
      </c>
      <c r="H32" s="260">
        <f t="shared" si="1"/>
        <v>59.037970552400346</v>
      </c>
      <c r="I32" s="815">
        <v>430.51741880637485</v>
      </c>
      <c r="J32" s="815">
        <v>374.37031000000002</v>
      </c>
      <c r="K32" s="260">
        <f t="shared" si="2"/>
        <v>804.88772880637487</v>
      </c>
      <c r="L32" s="411">
        <v>414.82836309811319</v>
      </c>
      <c r="M32" s="411">
        <v>347.2491839037736</v>
      </c>
      <c r="N32" s="260">
        <f t="shared" si="6"/>
        <v>762.07754700188684</v>
      </c>
      <c r="O32" s="260">
        <f t="shared" si="3"/>
        <v>47.958974032304411</v>
      </c>
      <c r="P32" s="260">
        <f t="shared" si="4"/>
        <v>53.889178324584009</v>
      </c>
      <c r="Q32" s="260">
        <f t="shared" si="5"/>
        <v>101.84815235688836</v>
      </c>
    </row>
    <row r="33" spans="1:17">
      <c r="A33" s="218">
        <v>21</v>
      </c>
      <c r="B33" s="226" t="s">
        <v>705</v>
      </c>
      <c r="C33" s="634">
        <v>238.37905409999999</v>
      </c>
      <c r="D33" s="634">
        <v>198.14115749999999</v>
      </c>
      <c r="E33" s="260">
        <f t="shared" si="0"/>
        <v>436.52021159999998</v>
      </c>
      <c r="F33" s="815">
        <v>14.536090031409673</v>
      </c>
      <c r="G33" s="815">
        <v>12.057756491654334</v>
      </c>
      <c r="H33" s="260">
        <f t="shared" si="1"/>
        <v>26.593846523064009</v>
      </c>
      <c r="I33" s="815">
        <v>219.24036693419959</v>
      </c>
      <c r="J33" s="815">
        <v>190.65338</v>
      </c>
      <c r="K33" s="260">
        <f t="shared" si="2"/>
        <v>409.89374693419961</v>
      </c>
      <c r="L33" s="411">
        <v>210.80127419999999</v>
      </c>
      <c r="M33" s="411">
        <v>176.42024400000003</v>
      </c>
      <c r="N33" s="260">
        <f t="shared" si="6"/>
        <v>387.22151819999999</v>
      </c>
      <c r="O33" s="260">
        <f t="shared" si="3"/>
        <v>22.975182765609276</v>
      </c>
      <c r="P33" s="260">
        <f t="shared" si="4"/>
        <v>26.290892491654319</v>
      </c>
      <c r="Q33" s="260">
        <f t="shared" si="5"/>
        <v>49.266075257263651</v>
      </c>
    </row>
    <row r="34" spans="1:17">
      <c r="A34" s="218">
        <v>22</v>
      </c>
      <c r="B34" s="226" t="s">
        <v>706</v>
      </c>
      <c r="C34" s="634">
        <v>1282.0922453000001</v>
      </c>
      <c r="D34" s="634">
        <v>1065.6776975</v>
      </c>
      <c r="E34" s="260">
        <f t="shared" si="0"/>
        <v>2347.7699428000001</v>
      </c>
      <c r="F34" s="815">
        <v>1.8341738834204033</v>
      </c>
      <c r="G34" s="815">
        <v>1.5214560450469681</v>
      </c>
      <c r="H34" s="260">
        <f t="shared" si="1"/>
        <v>3.3556299284673714</v>
      </c>
      <c r="I34" s="815">
        <v>1227.9043950473842</v>
      </c>
      <c r="J34" s="815">
        <v>1068.04215</v>
      </c>
      <c r="K34" s="260">
        <f t="shared" si="2"/>
        <v>2295.9465450473845</v>
      </c>
      <c r="L34" s="411">
        <v>1132.5298705075472</v>
      </c>
      <c r="M34" s="411">
        <v>947.77267858490563</v>
      </c>
      <c r="N34" s="260">
        <f t="shared" si="6"/>
        <v>2080.3025490924529</v>
      </c>
      <c r="O34" s="260">
        <f t="shared" si="3"/>
        <v>97.208698423257374</v>
      </c>
      <c r="P34" s="260">
        <f t="shared" si="4"/>
        <v>121.79092746014135</v>
      </c>
      <c r="Q34" s="260">
        <f t="shared" si="5"/>
        <v>218.99962588339895</v>
      </c>
    </row>
    <row r="35" spans="1:17">
      <c r="A35" s="218">
        <v>23</v>
      </c>
      <c r="B35" s="226" t="s">
        <v>707</v>
      </c>
      <c r="C35" s="634">
        <v>559.42309360000002</v>
      </c>
      <c r="D35" s="634">
        <v>464.99362000000002</v>
      </c>
      <c r="E35" s="260">
        <f t="shared" si="0"/>
        <v>1024.4167136000001</v>
      </c>
      <c r="F35" s="815">
        <v>39.411048450349895</v>
      </c>
      <c r="G35" s="815">
        <v>32.691653963911612</v>
      </c>
      <c r="H35" s="260">
        <f t="shared" si="1"/>
        <v>72.102702414261501</v>
      </c>
      <c r="I35" s="815">
        <v>511.12599730634605</v>
      </c>
      <c r="J35" s="815">
        <v>444.46269999999998</v>
      </c>
      <c r="K35" s="260">
        <f t="shared" si="2"/>
        <v>955.58869730634603</v>
      </c>
      <c r="L35" s="411">
        <v>509.1113495307693</v>
      </c>
      <c r="M35" s="411">
        <v>426.13</v>
      </c>
      <c r="N35" s="260">
        <f t="shared" si="6"/>
        <v>935.2413495307693</v>
      </c>
      <c r="O35" s="260">
        <f t="shared" si="3"/>
        <v>41.425696225926686</v>
      </c>
      <c r="P35" s="260">
        <f t="shared" si="4"/>
        <v>51.024353963911608</v>
      </c>
      <c r="Q35" s="260">
        <f t="shared" si="5"/>
        <v>92.45005018983818</v>
      </c>
    </row>
    <row r="36" spans="1:17">
      <c r="A36" s="218">
        <v>24</v>
      </c>
      <c r="B36" s="226" t="s">
        <v>708</v>
      </c>
      <c r="C36" s="634">
        <v>328.55733909999998</v>
      </c>
      <c r="D36" s="634">
        <v>273.0975325</v>
      </c>
      <c r="E36" s="260">
        <f t="shared" si="0"/>
        <v>601.65487159999998</v>
      </c>
      <c r="F36" s="815">
        <v>86.543366143437225</v>
      </c>
      <c r="G36" s="815">
        <v>71.788137846615342</v>
      </c>
      <c r="H36" s="260">
        <f t="shared" si="1"/>
        <v>158.33150399005257</v>
      </c>
      <c r="I36" s="815">
        <v>259.7129129745415</v>
      </c>
      <c r="J36" s="815">
        <v>225.63481999999999</v>
      </c>
      <c r="K36" s="260">
        <f t="shared" si="2"/>
        <v>485.34773297454149</v>
      </c>
      <c r="L36" s="411">
        <v>257.57913135384615</v>
      </c>
      <c r="M36" s="411">
        <v>215.57047697500002</v>
      </c>
      <c r="N36" s="260">
        <f t="shared" si="6"/>
        <v>473.14960832884617</v>
      </c>
      <c r="O36" s="260">
        <f t="shared" si="3"/>
        <v>88.677147764132542</v>
      </c>
      <c r="P36" s="260">
        <f t="shared" si="4"/>
        <v>81.852480871615285</v>
      </c>
      <c r="Q36" s="260">
        <f t="shared" si="5"/>
        <v>170.52962863574794</v>
      </c>
    </row>
    <row r="37" spans="1:17">
      <c r="A37" s="218">
        <v>25</v>
      </c>
      <c r="B37" s="226" t="s">
        <v>709</v>
      </c>
      <c r="C37" s="634">
        <v>328.31437170000004</v>
      </c>
      <c r="D37" s="634">
        <v>272.8955775</v>
      </c>
      <c r="E37" s="260">
        <f t="shared" si="0"/>
        <v>601.20994919999998</v>
      </c>
      <c r="F37" s="815">
        <v>140.54355760100458</v>
      </c>
      <c r="G37" s="815">
        <v>116.5815560004045</v>
      </c>
      <c r="H37" s="260">
        <f t="shared" si="1"/>
        <v>257.12511360140911</v>
      </c>
      <c r="I37" s="815">
        <v>225.00081602351091</v>
      </c>
      <c r="J37" s="815">
        <v>195.27519000000001</v>
      </c>
      <c r="K37" s="260">
        <f t="shared" si="2"/>
        <v>420.27600602351094</v>
      </c>
      <c r="L37" s="411">
        <v>279.78668761132076</v>
      </c>
      <c r="M37" s="411">
        <v>234.14636557735849</v>
      </c>
      <c r="N37" s="260">
        <f t="shared" si="6"/>
        <v>513.9330531886792</v>
      </c>
      <c r="O37" s="260">
        <f t="shared" si="3"/>
        <v>85.757686013194757</v>
      </c>
      <c r="P37" s="260">
        <f t="shared" si="4"/>
        <v>77.710380423046047</v>
      </c>
      <c r="Q37" s="260">
        <f t="shared" si="5"/>
        <v>163.46806643624086</v>
      </c>
    </row>
    <row r="38" spans="1:17" ht="12" customHeight="1">
      <c r="A38" s="218">
        <v>26</v>
      </c>
      <c r="B38" s="226" t="s">
        <v>710</v>
      </c>
      <c r="C38" s="634">
        <v>546.78878880000002</v>
      </c>
      <c r="D38" s="634">
        <v>454.49196000000001</v>
      </c>
      <c r="E38" s="260">
        <f t="shared" si="0"/>
        <v>1001.2807488000001</v>
      </c>
      <c r="F38" s="815">
        <v>54.909748164917644</v>
      </c>
      <c r="G38" s="815">
        <v>45.547899810746628</v>
      </c>
      <c r="H38" s="260">
        <f t="shared" si="1"/>
        <v>100.45764797566427</v>
      </c>
      <c r="I38" s="815">
        <v>489.1182014212194</v>
      </c>
      <c r="J38" s="815">
        <v>425.27222</v>
      </c>
      <c r="K38" s="260">
        <f t="shared" si="2"/>
        <v>914.39042142121934</v>
      </c>
      <c r="L38" s="411">
        <v>438.28770392830188</v>
      </c>
      <c r="M38" s="411">
        <v>366.82428154339624</v>
      </c>
      <c r="N38" s="260">
        <f t="shared" si="6"/>
        <v>805.11198547169806</v>
      </c>
      <c r="O38" s="260">
        <f t="shared" si="3"/>
        <v>105.7402456578352</v>
      </c>
      <c r="P38" s="260">
        <f t="shared" si="4"/>
        <v>103.99583826735039</v>
      </c>
      <c r="Q38" s="260">
        <f t="shared" si="5"/>
        <v>209.73608392518554</v>
      </c>
    </row>
    <row r="39" spans="1:17">
      <c r="A39" s="218">
        <v>27</v>
      </c>
      <c r="B39" s="226" t="s">
        <v>711</v>
      </c>
      <c r="C39" s="634">
        <v>368.06757630000004</v>
      </c>
      <c r="D39" s="634">
        <v>305.93852249999998</v>
      </c>
      <c r="E39" s="260">
        <f t="shared" si="0"/>
        <v>674.00609880000002</v>
      </c>
      <c r="F39" s="815">
        <v>25.053020434105143</v>
      </c>
      <c r="G39" s="815">
        <v>20.781600768991989</v>
      </c>
      <c r="H39" s="260">
        <f t="shared" si="1"/>
        <v>45.834621203097129</v>
      </c>
      <c r="I39" s="815">
        <v>336.85096922858179</v>
      </c>
      <c r="J39" s="815">
        <v>292.92023</v>
      </c>
      <c r="K39" s="260">
        <f t="shared" si="2"/>
        <v>629.77119922858174</v>
      </c>
      <c r="L39" s="411">
        <v>316.33999999999997</v>
      </c>
      <c r="M39" s="411">
        <v>265.26448355660375</v>
      </c>
      <c r="N39" s="260">
        <f t="shared" si="6"/>
        <v>581.60448355660378</v>
      </c>
      <c r="O39" s="260">
        <f t="shared" si="3"/>
        <v>45.563989662686936</v>
      </c>
      <c r="P39" s="260">
        <f t="shared" si="4"/>
        <v>48.437347212388261</v>
      </c>
      <c r="Q39" s="260">
        <f t="shared" si="5"/>
        <v>94.00133687507514</v>
      </c>
    </row>
    <row r="40" spans="1:17">
      <c r="A40" s="218">
        <v>28</v>
      </c>
      <c r="B40" s="226" t="s">
        <v>712</v>
      </c>
      <c r="C40" s="634">
        <v>337.26678590000006</v>
      </c>
      <c r="D40" s="634">
        <v>280.33684249999999</v>
      </c>
      <c r="E40" s="260">
        <f t="shared" si="0"/>
        <v>617.60362840000005</v>
      </c>
      <c r="F40" s="815">
        <v>2.3551398733246547</v>
      </c>
      <c r="G40" s="815">
        <v>1.9535998356485409</v>
      </c>
      <c r="H40" s="260">
        <f t="shared" si="1"/>
        <v>4.3087397089731958</v>
      </c>
      <c r="I40" s="815">
        <v>321.81646545102313</v>
      </c>
      <c r="J40" s="815">
        <v>279.91304000000002</v>
      </c>
      <c r="K40" s="260">
        <f t="shared" si="2"/>
        <v>601.72950545102321</v>
      </c>
      <c r="L40" s="411">
        <v>299.79361729999999</v>
      </c>
      <c r="M40" s="411">
        <v>250.91913339999999</v>
      </c>
      <c r="N40" s="260">
        <f t="shared" si="6"/>
        <v>550.71275070000002</v>
      </c>
      <c r="O40" s="260">
        <f t="shared" si="3"/>
        <v>24.377988024347815</v>
      </c>
      <c r="P40" s="260">
        <f t="shared" si="4"/>
        <v>30.947506435648592</v>
      </c>
      <c r="Q40" s="260">
        <f t="shared" si="5"/>
        <v>55.325494459996435</v>
      </c>
    </row>
    <row r="41" spans="1:17">
      <c r="A41" s="218">
        <v>29</v>
      </c>
      <c r="B41" s="226" t="s">
        <v>713</v>
      </c>
      <c r="C41" s="634">
        <v>210.14811120000002</v>
      </c>
      <c r="D41" s="634">
        <v>174.67554000000001</v>
      </c>
      <c r="E41" s="260">
        <f t="shared" si="0"/>
        <v>384.82365120000003</v>
      </c>
      <c r="F41" s="815">
        <v>78.857890891161531</v>
      </c>
      <c r="G41" s="815">
        <v>65.412999214814405</v>
      </c>
      <c r="H41" s="260">
        <f t="shared" si="1"/>
        <v>144.27089010597592</v>
      </c>
      <c r="I41" s="815">
        <v>151.10728910926889</v>
      </c>
      <c r="J41" s="815">
        <v>131.19189</v>
      </c>
      <c r="K41" s="260">
        <f t="shared" si="2"/>
        <v>282.29917910926889</v>
      </c>
      <c r="L41" s="411">
        <v>179.22786559999997</v>
      </c>
      <c r="M41" s="411">
        <v>149.9870372</v>
      </c>
      <c r="N41" s="260">
        <f t="shared" si="6"/>
        <v>329.2149028</v>
      </c>
      <c r="O41" s="260">
        <f t="shared" si="3"/>
        <v>50.737314400430449</v>
      </c>
      <c r="P41" s="260">
        <f t="shared" si="4"/>
        <v>46.617852014814417</v>
      </c>
      <c r="Q41" s="260">
        <f t="shared" si="5"/>
        <v>97.35516641524481</v>
      </c>
    </row>
    <row r="42" spans="1:17">
      <c r="A42" s="218">
        <v>30</v>
      </c>
      <c r="B42" s="226" t="s">
        <v>714</v>
      </c>
      <c r="C42" s="634">
        <v>701.25064090000001</v>
      </c>
      <c r="D42" s="634">
        <v>582.8809675</v>
      </c>
      <c r="E42" s="260">
        <f t="shared" si="0"/>
        <v>1284.1316084</v>
      </c>
      <c r="F42" s="815">
        <v>0</v>
      </c>
      <c r="G42" s="815">
        <v>0</v>
      </c>
      <c r="H42" s="260">
        <f t="shared" si="1"/>
        <v>0</v>
      </c>
      <c r="I42" s="815">
        <v>672.25271868514062</v>
      </c>
      <c r="J42" s="815">
        <v>584.73447999999996</v>
      </c>
      <c r="K42" s="260">
        <f t="shared" si="2"/>
        <v>1256.9871986851406</v>
      </c>
      <c r="L42" s="411">
        <v>590.25779319230764</v>
      </c>
      <c r="M42" s="411">
        <v>493.92876369999999</v>
      </c>
      <c r="N42" s="260">
        <f t="shared" si="6"/>
        <v>1084.1865568923076</v>
      </c>
      <c r="O42" s="260">
        <f t="shared" si="3"/>
        <v>81.994925492832976</v>
      </c>
      <c r="P42" s="260">
        <f t="shared" si="4"/>
        <v>90.805716299999972</v>
      </c>
      <c r="Q42" s="260">
        <f t="shared" si="5"/>
        <v>172.80064179283295</v>
      </c>
    </row>
    <row r="43" spans="1:17">
      <c r="A43" s="383"/>
      <c r="B43" s="360" t="s">
        <v>715</v>
      </c>
      <c r="C43" s="393">
        <f t="shared" ref="C43:H43" si="7">SUM(C13:C42)</f>
        <v>15331.644770699999</v>
      </c>
      <c r="D43" s="393">
        <f t="shared" si="7"/>
        <v>12743.6945025</v>
      </c>
      <c r="E43" s="393">
        <f t="shared" si="7"/>
        <v>28075.339273200003</v>
      </c>
      <c r="F43" s="393">
        <f t="shared" si="7"/>
        <v>1813.7242069566189</v>
      </c>
      <c r="G43" s="393">
        <f t="shared" si="7"/>
        <v>1476.1262227861089</v>
      </c>
      <c r="H43" s="393">
        <f t="shared" si="7"/>
        <v>3289.8504297427276</v>
      </c>
      <c r="I43" s="393">
        <f t="shared" ref="I43:N43" si="8">SUM(I13:I42)</f>
        <v>13561.425211892481</v>
      </c>
      <c r="J43" s="393">
        <f t="shared" si="8"/>
        <v>11790.420949999998</v>
      </c>
      <c r="K43" s="393">
        <f t="shared" si="8"/>
        <v>25351.846161892478</v>
      </c>
      <c r="L43" s="412">
        <f t="shared" si="8"/>
        <v>12953.787067186822</v>
      </c>
      <c r="M43" s="412">
        <f t="shared" si="8"/>
        <v>10840.794378198043</v>
      </c>
      <c r="N43" s="393">
        <f t="shared" si="8"/>
        <v>23794.581445384865</v>
      </c>
      <c r="O43" s="393">
        <f>SUM(O13:O42)</f>
        <v>2421.3623516622774</v>
      </c>
      <c r="P43" s="393">
        <f>SUM(P13:P42)</f>
        <v>2425.7527945880697</v>
      </c>
      <c r="Q43" s="393">
        <f>SUM(Q13:Q42)</f>
        <v>4847.1151462503485</v>
      </c>
    </row>
    <row r="44" spans="1:17" s="617" customFormat="1">
      <c r="A44" s="641"/>
      <c r="B44" s="642"/>
      <c r="C44" s="643"/>
      <c r="D44" s="643"/>
      <c r="E44" s="643"/>
      <c r="F44" s="643"/>
      <c r="G44" s="643"/>
      <c r="H44" s="643"/>
      <c r="I44" s="643"/>
      <c r="J44" s="643"/>
      <c r="K44" s="643"/>
      <c r="L44" s="645"/>
      <c r="M44" s="645"/>
      <c r="N44" s="643"/>
      <c r="O44" s="643"/>
      <c r="P44" s="643"/>
      <c r="Q44" s="643"/>
    </row>
    <row r="45" spans="1:17" s="635" customFormat="1" ht="14.25">
      <c r="A45" s="269"/>
      <c r="B45" s="24"/>
      <c r="C45" s="24"/>
      <c r="D45" s="24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</row>
    <row r="46" spans="1:17" ht="11.25" customHeight="1">
      <c r="A46" s="18" t="s">
        <v>391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481"/>
      <c r="M46" s="481"/>
      <c r="N46" s="482"/>
      <c r="O46" s="18"/>
    </row>
    <row r="47" spans="1:17" ht="14.25" customHeight="1">
      <c r="A47" s="1110" t="s">
        <v>395</v>
      </c>
      <c r="B47" s="1110"/>
      <c r="C47" s="1110"/>
      <c r="D47" s="1110"/>
      <c r="E47" s="1110"/>
      <c r="F47" s="1110"/>
      <c r="G47" s="1110"/>
      <c r="H47" s="1110"/>
      <c r="I47" s="1110"/>
      <c r="J47" s="1110"/>
      <c r="K47" s="1110"/>
      <c r="L47" s="1110"/>
      <c r="M47" s="1110"/>
      <c r="N47" s="1110"/>
      <c r="O47" s="1110"/>
      <c r="P47" s="1110"/>
      <c r="Q47" s="1110"/>
    </row>
    <row r="48" spans="1:17" ht="15.75" customHeight="1">
      <c r="A48" s="27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483"/>
      <c r="M48" s="483"/>
      <c r="N48" s="34"/>
      <c r="O48" s="34"/>
      <c r="P48" s="34"/>
      <c r="Q48" s="34"/>
    </row>
    <row r="49" spans="1:17" ht="15.75" customHeight="1">
      <c r="A49" s="12" t="s">
        <v>11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P49" s="906" t="s">
        <v>12</v>
      </c>
      <c r="Q49" s="906"/>
    </row>
    <row r="50" spans="1:17" ht="12.75" customHeight="1">
      <c r="A50" s="906" t="s">
        <v>13</v>
      </c>
      <c r="B50" s="906"/>
      <c r="C50" s="906"/>
      <c r="D50" s="906"/>
      <c r="E50" s="906"/>
      <c r="F50" s="906"/>
      <c r="G50" s="906"/>
      <c r="H50" s="906"/>
      <c r="I50" s="906"/>
      <c r="J50" s="906"/>
      <c r="K50" s="906"/>
      <c r="L50" s="906"/>
      <c r="M50" s="906"/>
      <c r="N50" s="906"/>
      <c r="O50" s="906"/>
      <c r="P50" s="906"/>
      <c r="Q50" s="906"/>
    </row>
    <row r="51" spans="1:17" ht="12.75" customHeight="1">
      <c r="A51" s="906" t="s">
        <v>19</v>
      </c>
      <c r="B51" s="906"/>
      <c r="C51" s="906"/>
      <c r="D51" s="906"/>
      <c r="E51" s="906"/>
      <c r="F51" s="906"/>
      <c r="G51" s="906"/>
      <c r="H51" s="906"/>
      <c r="I51" s="906"/>
      <c r="J51" s="906"/>
      <c r="K51" s="906"/>
      <c r="L51" s="906"/>
      <c r="M51" s="906"/>
      <c r="N51" s="906"/>
      <c r="O51" s="906"/>
      <c r="P51" s="906"/>
      <c r="Q51" s="906"/>
    </row>
    <row r="52" spans="1:17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O52" s="959" t="s">
        <v>83</v>
      </c>
      <c r="P52" s="959"/>
      <c r="Q52" s="959"/>
    </row>
    <row r="53" spans="1:17">
      <c r="G53" s="245"/>
    </row>
    <row r="59" spans="1:17">
      <c r="K59" s="245"/>
    </row>
    <row r="61" spans="1:17">
      <c r="M61" s="245"/>
    </row>
    <row r="63" spans="1:17">
      <c r="M63" s="245"/>
    </row>
  </sheetData>
  <mergeCells count="18">
    <mergeCell ref="A8:B8"/>
    <mergeCell ref="A47:Q47"/>
    <mergeCell ref="P1:Q1"/>
    <mergeCell ref="A2:Q2"/>
    <mergeCell ref="A3:Q3"/>
    <mergeCell ref="N9:Q9"/>
    <mergeCell ref="D6:O6"/>
    <mergeCell ref="A10:A11"/>
    <mergeCell ref="B10:B11"/>
    <mergeCell ref="C10:E10"/>
    <mergeCell ref="F10:H10"/>
    <mergeCell ref="O52:Q52"/>
    <mergeCell ref="A51:Q51"/>
    <mergeCell ref="I10:K10"/>
    <mergeCell ref="L10:N10"/>
    <mergeCell ref="O10:Q10"/>
    <mergeCell ref="P49:Q49"/>
    <mergeCell ref="A50:Q50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7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52"/>
  <sheetViews>
    <sheetView topLeftCell="C34" zoomScale="90" zoomScaleNormal="90" zoomScaleSheetLayoutView="77" workbookViewId="0">
      <selection activeCell="I57" sqref="I57"/>
    </sheetView>
  </sheetViews>
  <sheetFormatPr defaultRowHeight="12.75"/>
  <cols>
    <col min="1" max="1" width="6.140625" customWidth="1"/>
    <col min="2" max="2" width="19" customWidth="1"/>
    <col min="3" max="3" width="14.7109375" customWidth="1"/>
    <col min="4" max="4" width="11.28515625" customWidth="1"/>
    <col min="5" max="5" width="10.28515625" customWidth="1"/>
    <col min="6" max="6" width="12" customWidth="1"/>
    <col min="7" max="7" width="13.140625" customWidth="1"/>
    <col min="11" max="12" width="9.28515625" bestFit="1" customWidth="1"/>
    <col min="14" max="15" width="9.28515625" bestFit="1" customWidth="1"/>
    <col min="20" max="20" width="10.42578125" customWidth="1"/>
    <col min="21" max="21" width="11.140625" customWidth="1"/>
    <col min="22" max="22" width="11.85546875" customWidth="1"/>
  </cols>
  <sheetData>
    <row r="1" spans="1:22" ht="15">
      <c r="Q1" s="1112" t="s">
        <v>65</v>
      </c>
      <c r="R1" s="1112"/>
      <c r="S1" s="1112"/>
    </row>
    <row r="3" spans="1:22" ht="15">
      <c r="A3" s="1082" t="s">
        <v>0</v>
      </c>
      <c r="B3" s="1082"/>
      <c r="C3" s="1082"/>
      <c r="D3" s="1082"/>
      <c r="E3" s="1082"/>
      <c r="F3" s="1082"/>
      <c r="G3" s="1082"/>
      <c r="H3" s="1082"/>
      <c r="I3" s="1082"/>
      <c r="J3" s="1082"/>
      <c r="K3" s="1082"/>
      <c r="L3" s="1082"/>
      <c r="M3" s="1082"/>
      <c r="N3" s="1082"/>
      <c r="O3" s="1082"/>
      <c r="P3" s="1082"/>
      <c r="Q3" s="1082"/>
    </row>
    <row r="4" spans="1:22" ht="20.25">
      <c r="A4" s="1045" t="s">
        <v>882</v>
      </c>
      <c r="B4" s="1045"/>
      <c r="C4" s="1045"/>
      <c r="D4" s="1045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36"/>
    </row>
    <row r="5" spans="1:22" ht="15.75">
      <c r="A5" s="1113" t="s">
        <v>716</v>
      </c>
      <c r="B5" s="1113"/>
      <c r="C5" s="1113"/>
      <c r="D5" s="1113"/>
      <c r="E5" s="1113"/>
      <c r="F5" s="1113"/>
      <c r="G5" s="1113"/>
      <c r="H5" s="1113"/>
      <c r="I5" s="1113"/>
      <c r="J5" s="1113"/>
      <c r="K5" s="1113"/>
      <c r="L5" s="1113"/>
      <c r="M5" s="1113"/>
      <c r="N5" s="1113"/>
      <c r="O5" s="1113"/>
      <c r="P5" s="1113"/>
      <c r="Q5" s="1113"/>
    </row>
    <row r="6" spans="1:22">
      <c r="A6" s="28"/>
      <c r="B6" s="28"/>
      <c r="C6" s="119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U6" s="28"/>
    </row>
    <row r="8" spans="1:22" ht="15.75">
      <c r="A8" s="958" t="s">
        <v>245</v>
      </c>
      <c r="B8" s="958"/>
      <c r="C8" s="958"/>
      <c r="D8" s="958"/>
      <c r="E8" s="958"/>
      <c r="F8" s="958"/>
      <c r="G8" s="958"/>
      <c r="H8" s="958"/>
      <c r="I8" s="958"/>
      <c r="J8" s="958"/>
      <c r="K8" s="958"/>
      <c r="L8" s="958"/>
      <c r="M8" s="958"/>
      <c r="N8" s="958"/>
      <c r="O8" s="958"/>
      <c r="P8" s="958"/>
      <c r="Q8" s="958"/>
      <c r="R8" s="958"/>
      <c r="S8" s="958"/>
    </row>
    <row r="9" spans="1:22" ht="15.7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1114" t="s">
        <v>235</v>
      </c>
      <c r="Q9" s="1114"/>
      <c r="R9" s="1114"/>
      <c r="S9" s="1114"/>
      <c r="U9" s="32"/>
    </row>
    <row r="10" spans="1:22">
      <c r="P10" s="1098" t="s">
        <v>933</v>
      </c>
      <c r="Q10" s="1098"/>
      <c r="R10" s="1098"/>
      <c r="S10" s="1098"/>
    </row>
    <row r="11" spans="1:22" ht="28.5" customHeight="1">
      <c r="A11" s="1080" t="s">
        <v>25</v>
      </c>
      <c r="B11" s="1080" t="s">
        <v>212</v>
      </c>
      <c r="C11" s="1080" t="s">
        <v>399</v>
      </c>
      <c r="D11" s="1080" t="s">
        <v>506</v>
      </c>
      <c r="E11" s="960" t="s">
        <v>950</v>
      </c>
      <c r="F11" s="960"/>
      <c r="G11" s="960"/>
      <c r="H11" s="940" t="s">
        <v>948</v>
      </c>
      <c r="I11" s="982"/>
      <c r="J11" s="941"/>
      <c r="K11" s="987" t="s">
        <v>849</v>
      </c>
      <c r="L11" s="988"/>
      <c r="M11" s="1111"/>
      <c r="N11" s="1091" t="s">
        <v>164</v>
      </c>
      <c r="O11" s="1115"/>
      <c r="P11" s="1116"/>
      <c r="Q11" s="936" t="s">
        <v>951</v>
      </c>
      <c r="R11" s="936"/>
      <c r="S11" s="936"/>
      <c r="T11" s="1080" t="s">
        <v>262</v>
      </c>
      <c r="U11" s="1080" t="s">
        <v>452</v>
      </c>
      <c r="V11" s="1080" t="s">
        <v>400</v>
      </c>
    </row>
    <row r="12" spans="1:22" ht="45" customHeight="1">
      <c r="A12" s="1081"/>
      <c r="B12" s="1081"/>
      <c r="C12" s="1081"/>
      <c r="D12" s="1081"/>
      <c r="E12" s="533" t="s">
        <v>184</v>
      </c>
      <c r="F12" s="533" t="s">
        <v>213</v>
      </c>
      <c r="G12" s="533" t="s">
        <v>18</v>
      </c>
      <c r="H12" s="533" t="s">
        <v>184</v>
      </c>
      <c r="I12" s="533" t="s">
        <v>213</v>
      </c>
      <c r="J12" s="533" t="s">
        <v>18</v>
      </c>
      <c r="K12" s="533" t="s">
        <v>184</v>
      </c>
      <c r="L12" s="533" t="s">
        <v>213</v>
      </c>
      <c r="M12" s="533" t="s">
        <v>18</v>
      </c>
      <c r="N12" s="533" t="s">
        <v>184</v>
      </c>
      <c r="O12" s="533" t="s">
        <v>213</v>
      </c>
      <c r="P12" s="533" t="s">
        <v>18</v>
      </c>
      <c r="Q12" s="533" t="s">
        <v>249</v>
      </c>
      <c r="R12" s="533" t="s">
        <v>227</v>
      </c>
      <c r="S12" s="533" t="s">
        <v>228</v>
      </c>
      <c r="T12" s="1081"/>
      <c r="U12" s="1081"/>
      <c r="V12" s="1081"/>
    </row>
    <row r="13" spans="1:22">
      <c r="A13" s="547">
        <v>1</v>
      </c>
      <c r="B13" s="548">
        <v>2</v>
      </c>
      <c r="C13" s="437">
        <v>3</v>
      </c>
      <c r="D13" s="548">
        <v>4</v>
      </c>
      <c r="E13" s="548">
        <v>5</v>
      </c>
      <c r="F13" s="437">
        <v>6</v>
      </c>
      <c r="G13" s="548">
        <v>7</v>
      </c>
      <c r="H13" s="548">
        <v>8</v>
      </c>
      <c r="I13" s="437">
        <v>9</v>
      </c>
      <c r="J13" s="548">
        <v>10</v>
      </c>
      <c r="K13" s="548">
        <v>11</v>
      </c>
      <c r="L13" s="437">
        <v>12</v>
      </c>
      <c r="M13" s="548">
        <v>13</v>
      </c>
      <c r="N13" s="548">
        <v>14</v>
      </c>
      <c r="O13" s="437">
        <v>15</v>
      </c>
      <c r="P13" s="548">
        <v>16</v>
      </c>
      <c r="Q13" s="548">
        <v>17</v>
      </c>
      <c r="R13" s="437">
        <v>18</v>
      </c>
      <c r="S13" s="548">
        <v>19</v>
      </c>
      <c r="T13" s="548">
        <v>20</v>
      </c>
      <c r="U13" s="437">
        <v>21</v>
      </c>
      <c r="V13" s="548">
        <v>22</v>
      </c>
    </row>
    <row r="14" spans="1:22" ht="17.25" customHeight="1">
      <c r="A14" s="218">
        <v>1</v>
      </c>
      <c r="B14" s="118" t="s">
        <v>685</v>
      </c>
      <c r="C14" s="274">
        <v>4281</v>
      </c>
      <c r="D14" s="369">
        <v>3502</v>
      </c>
      <c r="E14" s="262">
        <v>256.86</v>
      </c>
      <c r="F14" s="246">
        <v>342.48</v>
      </c>
      <c r="G14" s="262">
        <f>E14+F14</f>
        <v>599.34</v>
      </c>
      <c r="H14" s="262">
        <v>0</v>
      </c>
      <c r="I14" s="246">
        <v>0</v>
      </c>
      <c r="J14" s="262">
        <f>H14+I14</f>
        <v>0</v>
      </c>
      <c r="K14" s="262">
        <v>256.86</v>
      </c>
      <c r="L14" s="246">
        <v>314.08787564766834</v>
      </c>
      <c r="M14" s="262">
        <f>K14+L14</f>
        <v>570.9478756476683</v>
      </c>
      <c r="N14" s="262">
        <v>211.4300944</v>
      </c>
      <c r="O14" s="246">
        <v>281.8739056</v>
      </c>
      <c r="P14" s="262">
        <f>N14+O14</f>
        <v>493.30399999999997</v>
      </c>
      <c r="Q14" s="275">
        <f>(H14+K14)-N14</f>
        <v>45.429905600000012</v>
      </c>
      <c r="R14" s="244">
        <f>(I14+L14)-O14</f>
        <v>32.21397004766834</v>
      </c>
      <c r="S14" s="275">
        <f>(J14+M14)-P14</f>
        <v>77.643875647668324</v>
      </c>
      <c r="T14" s="84" t="s">
        <v>728</v>
      </c>
      <c r="U14" s="489">
        <f>D14</f>
        <v>3502</v>
      </c>
      <c r="V14" s="369">
        <f>U14</f>
        <v>3502</v>
      </c>
    </row>
    <row r="15" spans="1:22" ht="17.25" customHeight="1">
      <c r="A15" s="218">
        <v>2</v>
      </c>
      <c r="B15" s="118" t="s">
        <v>686</v>
      </c>
      <c r="C15" s="274">
        <v>7857</v>
      </c>
      <c r="D15" s="369">
        <v>6214</v>
      </c>
      <c r="E15" s="262">
        <v>471.42</v>
      </c>
      <c r="F15" s="246">
        <v>628.55999999999995</v>
      </c>
      <c r="G15" s="262">
        <f t="shared" ref="G15:G43" si="0">E15+F15</f>
        <v>1099.98</v>
      </c>
      <c r="H15" s="262">
        <v>0</v>
      </c>
      <c r="I15" s="246">
        <v>0</v>
      </c>
      <c r="J15" s="262">
        <f t="shared" ref="J15:J43" si="1">H15+I15</f>
        <v>0</v>
      </c>
      <c r="K15" s="262">
        <v>471.42</v>
      </c>
      <c r="L15" s="246">
        <v>576.45139896373053</v>
      </c>
      <c r="M15" s="262">
        <f t="shared" ref="M15:M43" si="2">K15+L15</f>
        <v>1047.8713989637306</v>
      </c>
      <c r="N15" s="262">
        <v>363.4382276</v>
      </c>
      <c r="O15" s="246">
        <v>484.5277724</v>
      </c>
      <c r="P15" s="262">
        <f t="shared" ref="P15:P43" si="3">N15+O15</f>
        <v>847.96600000000001</v>
      </c>
      <c r="Q15" s="275">
        <f t="shared" ref="Q15:Q44" si="4">(H15+K15)-N15</f>
        <v>107.98177240000001</v>
      </c>
      <c r="R15" s="244">
        <f t="shared" ref="R15:R44" si="5">(I15+L15)-O15</f>
        <v>91.923626563730522</v>
      </c>
      <c r="S15" s="275">
        <f t="shared" ref="S15:S44" si="6">(J15+M15)-P15</f>
        <v>199.90539896373059</v>
      </c>
      <c r="T15" s="84" t="s">
        <v>728</v>
      </c>
      <c r="U15" s="489">
        <f t="shared" ref="U15:U43" si="7">D15</f>
        <v>6214</v>
      </c>
      <c r="V15" s="369">
        <f t="shared" ref="V15:V43" si="8">U15</f>
        <v>6214</v>
      </c>
    </row>
    <row r="16" spans="1:22" ht="17.25" customHeight="1">
      <c r="A16" s="218">
        <v>3</v>
      </c>
      <c r="B16" s="118" t="s">
        <v>687</v>
      </c>
      <c r="C16" s="274">
        <v>4575</v>
      </c>
      <c r="D16" s="369">
        <v>3682</v>
      </c>
      <c r="E16" s="262">
        <v>274.5</v>
      </c>
      <c r="F16" s="246">
        <v>366</v>
      </c>
      <c r="G16" s="262">
        <f t="shared" si="0"/>
        <v>640.5</v>
      </c>
      <c r="H16" s="262">
        <v>0</v>
      </c>
      <c r="I16" s="246">
        <v>0</v>
      </c>
      <c r="J16" s="262">
        <f t="shared" si="1"/>
        <v>0</v>
      </c>
      <c r="K16" s="262">
        <v>274.5</v>
      </c>
      <c r="L16" s="246">
        <v>335.65803108808296</v>
      </c>
      <c r="M16" s="262">
        <f t="shared" si="2"/>
        <v>610.15803108808291</v>
      </c>
      <c r="N16" s="262">
        <v>214.78431800000001</v>
      </c>
      <c r="O16" s="246">
        <v>286.34568200000001</v>
      </c>
      <c r="P16" s="262">
        <f t="shared" si="3"/>
        <v>501.13</v>
      </c>
      <c r="Q16" s="275">
        <f t="shared" si="4"/>
        <v>59.715681999999987</v>
      </c>
      <c r="R16" s="244">
        <f t="shared" si="5"/>
        <v>49.312349088082954</v>
      </c>
      <c r="S16" s="275">
        <f t="shared" si="6"/>
        <v>109.02803108808291</v>
      </c>
      <c r="T16" s="84" t="s">
        <v>728</v>
      </c>
      <c r="U16" s="489">
        <f t="shared" si="7"/>
        <v>3682</v>
      </c>
      <c r="V16" s="369">
        <f t="shared" si="8"/>
        <v>3682</v>
      </c>
    </row>
    <row r="17" spans="1:22" ht="17.25" customHeight="1">
      <c r="A17" s="218">
        <v>4</v>
      </c>
      <c r="B17" s="118" t="s">
        <v>688</v>
      </c>
      <c r="C17" s="274">
        <v>5336</v>
      </c>
      <c r="D17" s="369">
        <v>4139</v>
      </c>
      <c r="E17" s="262">
        <v>320.16000000000003</v>
      </c>
      <c r="F17" s="246">
        <v>426.88</v>
      </c>
      <c r="G17" s="262">
        <f t="shared" si="0"/>
        <v>747.04</v>
      </c>
      <c r="H17" s="262">
        <v>0</v>
      </c>
      <c r="I17" s="246">
        <v>0</v>
      </c>
      <c r="J17" s="262">
        <f t="shared" si="1"/>
        <v>0</v>
      </c>
      <c r="K17" s="262">
        <v>320.15999999999997</v>
      </c>
      <c r="L17" s="246">
        <v>391.4909844559586</v>
      </c>
      <c r="M17" s="262">
        <f t="shared" si="2"/>
        <v>711.65098445595856</v>
      </c>
      <c r="N17" s="262">
        <v>250.19867879999998</v>
      </c>
      <c r="O17" s="246">
        <v>333.5593212</v>
      </c>
      <c r="P17" s="262">
        <f t="shared" si="3"/>
        <v>583.75800000000004</v>
      </c>
      <c r="Q17" s="275">
        <f t="shared" si="4"/>
        <v>69.961321199999986</v>
      </c>
      <c r="R17" s="244">
        <f t="shared" si="5"/>
        <v>57.931663255958597</v>
      </c>
      <c r="S17" s="275">
        <f t="shared" si="6"/>
        <v>127.89298445595853</v>
      </c>
      <c r="T17" s="84" t="s">
        <v>728</v>
      </c>
      <c r="U17" s="489">
        <f t="shared" si="7"/>
        <v>4139</v>
      </c>
      <c r="V17" s="369">
        <f t="shared" si="8"/>
        <v>4139</v>
      </c>
    </row>
    <row r="18" spans="1:22" ht="17.25" customHeight="1">
      <c r="A18" s="218">
        <v>5</v>
      </c>
      <c r="B18" s="118" t="s">
        <v>689</v>
      </c>
      <c r="C18" s="274">
        <v>5925</v>
      </c>
      <c r="D18" s="369">
        <v>4685</v>
      </c>
      <c r="E18" s="262">
        <v>355.5</v>
      </c>
      <c r="F18" s="246">
        <v>474</v>
      </c>
      <c r="G18" s="262">
        <f t="shared" si="0"/>
        <v>829.5</v>
      </c>
      <c r="H18" s="262">
        <v>0</v>
      </c>
      <c r="I18" s="246">
        <v>0</v>
      </c>
      <c r="J18" s="262">
        <f t="shared" si="1"/>
        <v>0</v>
      </c>
      <c r="K18" s="262">
        <v>355.5</v>
      </c>
      <c r="L18" s="246">
        <v>434.70466321243526</v>
      </c>
      <c r="M18" s="262">
        <f t="shared" si="2"/>
        <v>790.20466321243521</v>
      </c>
      <c r="N18" s="262">
        <v>279.31862000000001</v>
      </c>
      <c r="O18" s="246">
        <v>372.38137999999998</v>
      </c>
      <c r="P18" s="262">
        <f t="shared" si="3"/>
        <v>651.70000000000005</v>
      </c>
      <c r="Q18" s="275">
        <f t="shared" si="4"/>
        <v>76.18137999999999</v>
      </c>
      <c r="R18" s="244">
        <f t="shared" si="5"/>
        <v>62.323283212435285</v>
      </c>
      <c r="S18" s="275">
        <f t="shared" si="6"/>
        <v>138.50466321243516</v>
      </c>
      <c r="T18" s="84" t="s">
        <v>728</v>
      </c>
      <c r="U18" s="489">
        <f t="shared" si="7"/>
        <v>4685</v>
      </c>
      <c r="V18" s="369">
        <f t="shared" si="8"/>
        <v>4685</v>
      </c>
    </row>
    <row r="19" spans="1:22" ht="17.25" customHeight="1">
      <c r="A19" s="218">
        <v>6</v>
      </c>
      <c r="B19" s="118" t="s">
        <v>690</v>
      </c>
      <c r="C19" s="274">
        <v>1928</v>
      </c>
      <c r="D19" s="369">
        <v>1521</v>
      </c>
      <c r="E19" s="262">
        <v>115.68</v>
      </c>
      <c r="F19" s="246">
        <v>154.24</v>
      </c>
      <c r="G19" s="262">
        <f t="shared" si="0"/>
        <v>269.92</v>
      </c>
      <c r="H19" s="262">
        <v>0</v>
      </c>
      <c r="I19" s="246">
        <v>0</v>
      </c>
      <c r="J19" s="262">
        <f t="shared" si="1"/>
        <v>0</v>
      </c>
      <c r="K19" s="262">
        <v>115.68</v>
      </c>
      <c r="L19" s="246">
        <v>141.45326424870467</v>
      </c>
      <c r="M19" s="262">
        <f t="shared" si="2"/>
        <v>257.13326424870468</v>
      </c>
      <c r="N19" s="262">
        <v>93.822254399999991</v>
      </c>
      <c r="O19" s="246">
        <v>125.0817456</v>
      </c>
      <c r="P19" s="262">
        <f t="shared" si="3"/>
        <v>218.904</v>
      </c>
      <c r="Q19" s="275">
        <f t="shared" si="4"/>
        <v>21.857745600000015</v>
      </c>
      <c r="R19" s="244">
        <f t="shared" si="5"/>
        <v>16.371518648704665</v>
      </c>
      <c r="S19" s="275">
        <f t="shared" si="6"/>
        <v>38.229264248704681</v>
      </c>
      <c r="T19" s="84" t="s">
        <v>728</v>
      </c>
      <c r="U19" s="489">
        <f t="shared" si="7"/>
        <v>1521</v>
      </c>
      <c r="V19" s="369">
        <f t="shared" si="8"/>
        <v>1521</v>
      </c>
    </row>
    <row r="20" spans="1:22" ht="17.25" customHeight="1">
      <c r="A20" s="218">
        <v>7</v>
      </c>
      <c r="B20" s="118" t="s">
        <v>691</v>
      </c>
      <c r="C20" s="274">
        <v>6021</v>
      </c>
      <c r="D20" s="369">
        <v>4878</v>
      </c>
      <c r="E20" s="262">
        <v>361.26</v>
      </c>
      <c r="F20" s="246">
        <v>481.68</v>
      </c>
      <c r="G20" s="262">
        <f t="shared" si="0"/>
        <v>842.94</v>
      </c>
      <c r="H20" s="262">
        <v>0</v>
      </c>
      <c r="I20" s="246">
        <v>0</v>
      </c>
      <c r="J20" s="262">
        <f t="shared" si="1"/>
        <v>0</v>
      </c>
      <c r="K20" s="262">
        <v>361.26</v>
      </c>
      <c r="L20" s="246">
        <v>441.74797927461145</v>
      </c>
      <c r="M20" s="262">
        <f t="shared" si="2"/>
        <v>803.00797927461144</v>
      </c>
      <c r="N20" s="262">
        <v>293.95959600000003</v>
      </c>
      <c r="O20" s="246">
        <v>391.90040399999998</v>
      </c>
      <c r="P20" s="262">
        <f t="shared" si="3"/>
        <v>685.86</v>
      </c>
      <c r="Q20" s="275">
        <f t="shared" si="4"/>
        <v>67.300403999999958</v>
      </c>
      <c r="R20" s="244">
        <f t="shared" si="5"/>
        <v>49.847575274611472</v>
      </c>
      <c r="S20" s="275">
        <f t="shared" si="6"/>
        <v>117.14797927461143</v>
      </c>
      <c r="T20" s="84" t="s">
        <v>728</v>
      </c>
      <c r="U20" s="489">
        <f t="shared" si="7"/>
        <v>4878</v>
      </c>
      <c r="V20" s="369">
        <f t="shared" si="8"/>
        <v>4878</v>
      </c>
    </row>
    <row r="21" spans="1:22" ht="17.25" customHeight="1">
      <c r="A21" s="218">
        <v>8</v>
      </c>
      <c r="B21" s="118" t="s">
        <v>692</v>
      </c>
      <c r="C21" s="274">
        <v>1495</v>
      </c>
      <c r="D21" s="369">
        <v>1075</v>
      </c>
      <c r="E21" s="262">
        <v>89.7</v>
      </c>
      <c r="F21" s="246">
        <v>119.6</v>
      </c>
      <c r="G21" s="262">
        <f t="shared" si="0"/>
        <v>209.3</v>
      </c>
      <c r="H21" s="262">
        <v>0</v>
      </c>
      <c r="I21" s="246">
        <v>0</v>
      </c>
      <c r="J21" s="262">
        <f t="shared" si="1"/>
        <v>0</v>
      </c>
      <c r="K21" s="262">
        <v>89.7</v>
      </c>
      <c r="L21" s="246">
        <v>109.68497409326426</v>
      </c>
      <c r="M21" s="262">
        <f t="shared" si="2"/>
        <v>199.38497409326425</v>
      </c>
      <c r="N21" s="262">
        <v>65.908393599999997</v>
      </c>
      <c r="O21" s="246">
        <v>87.8676064</v>
      </c>
      <c r="P21" s="262">
        <f t="shared" si="3"/>
        <v>153.77600000000001</v>
      </c>
      <c r="Q21" s="275">
        <f t="shared" si="4"/>
        <v>23.791606400000006</v>
      </c>
      <c r="R21" s="244">
        <f t="shared" si="5"/>
        <v>21.817367693264259</v>
      </c>
      <c r="S21" s="275">
        <f t="shared" si="6"/>
        <v>45.608974093264237</v>
      </c>
      <c r="T21" s="84" t="s">
        <v>728</v>
      </c>
      <c r="U21" s="489">
        <f t="shared" si="7"/>
        <v>1075</v>
      </c>
      <c r="V21" s="369">
        <f t="shared" si="8"/>
        <v>1075</v>
      </c>
    </row>
    <row r="22" spans="1:22" ht="17.25" customHeight="1">
      <c r="A22" s="218">
        <v>9</v>
      </c>
      <c r="B22" s="118" t="s">
        <v>693</v>
      </c>
      <c r="C22" s="274">
        <v>3983</v>
      </c>
      <c r="D22" s="369">
        <v>3264</v>
      </c>
      <c r="E22" s="262">
        <v>238.98</v>
      </c>
      <c r="F22" s="246">
        <v>318.64</v>
      </c>
      <c r="G22" s="262">
        <f t="shared" si="0"/>
        <v>557.62</v>
      </c>
      <c r="H22" s="262">
        <v>0</v>
      </c>
      <c r="I22" s="246">
        <v>0</v>
      </c>
      <c r="J22" s="262">
        <f t="shared" si="1"/>
        <v>0</v>
      </c>
      <c r="K22" s="262">
        <v>238.98</v>
      </c>
      <c r="L22" s="246">
        <v>292.22424870466318</v>
      </c>
      <c r="M22" s="262">
        <f t="shared" si="2"/>
        <v>531.2042487046632</v>
      </c>
      <c r="N22" s="262">
        <v>193.71091319999999</v>
      </c>
      <c r="O22" s="246">
        <v>258.2510868</v>
      </c>
      <c r="P22" s="262">
        <f t="shared" si="3"/>
        <v>451.96199999999999</v>
      </c>
      <c r="Q22" s="275">
        <f t="shared" si="4"/>
        <v>45.269086799999997</v>
      </c>
      <c r="R22" s="244">
        <f t="shared" si="5"/>
        <v>33.973161904663186</v>
      </c>
      <c r="S22" s="275">
        <f t="shared" si="6"/>
        <v>79.242248704663211</v>
      </c>
      <c r="T22" s="84" t="s">
        <v>728</v>
      </c>
      <c r="U22" s="489">
        <f t="shared" si="7"/>
        <v>3264</v>
      </c>
      <c r="V22" s="369">
        <f t="shared" si="8"/>
        <v>3264</v>
      </c>
    </row>
    <row r="23" spans="1:22" ht="17.25" customHeight="1">
      <c r="A23" s="218">
        <v>10</v>
      </c>
      <c r="B23" s="118" t="s">
        <v>694</v>
      </c>
      <c r="C23" s="274">
        <v>2896</v>
      </c>
      <c r="D23" s="369">
        <v>2453</v>
      </c>
      <c r="E23" s="262">
        <v>173.76</v>
      </c>
      <c r="F23" s="246">
        <v>231.68</v>
      </c>
      <c r="G23" s="262">
        <f t="shared" si="0"/>
        <v>405.44</v>
      </c>
      <c r="H23" s="262">
        <v>0</v>
      </c>
      <c r="I23" s="246">
        <v>0</v>
      </c>
      <c r="J23" s="262">
        <f t="shared" si="1"/>
        <v>0</v>
      </c>
      <c r="K23" s="262">
        <v>173.76</v>
      </c>
      <c r="L23" s="246">
        <v>212.47336787564768</v>
      </c>
      <c r="M23" s="262">
        <f t="shared" si="2"/>
        <v>386.23336787564767</v>
      </c>
      <c r="N23" s="262">
        <v>143.6255744</v>
      </c>
      <c r="O23" s="246">
        <v>191.47842559999998</v>
      </c>
      <c r="P23" s="262">
        <f t="shared" si="3"/>
        <v>335.10399999999998</v>
      </c>
      <c r="Q23" s="275">
        <f t="shared" si="4"/>
        <v>30.134425599999986</v>
      </c>
      <c r="R23" s="244">
        <f t="shared" si="5"/>
        <v>20.994942275647702</v>
      </c>
      <c r="S23" s="275">
        <f t="shared" si="6"/>
        <v>51.129367875647688</v>
      </c>
      <c r="T23" s="84" t="s">
        <v>728</v>
      </c>
      <c r="U23" s="489">
        <f t="shared" si="7"/>
        <v>2453</v>
      </c>
      <c r="V23" s="369">
        <f t="shared" si="8"/>
        <v>2453</v>
      </c>
    </row>
    <row r="24" spans="1:22" ht="17.25" customHeight="1">
      <c r="A24" s="218">
        <v>11</v>
      </c>
      <c r="B24" s="118" t="s">
        <v>695</v>
      </c>
      <c r="C24" s="274">
        <v>10198</v>
      </c>
      <c r="D24" s="369">
        <v>7375</v>
      </c>
      <c r="E24" s="262">
        <v>611.88</v>
      </c>
      <c r="F24" s="246">
        <v>815.84</v>
      </c>
      <c r="G24" s="262">
        <f t="shared" si="0"/>
        <v>1427.72</v>
      </c>
      <c r="H24" s="262">
        <v>0</v>
      </c>
      <c r="I24" s="246">
        <v>0</v>
      </c>
      <c r="J24" s="262">
        <f t="shared" si="1"/>
        <v>0</v>
      </c>
      <c r="K24" s="262">
        <v>611.88</v>
      </c>
      <c r="L24" s="759">
        <v>748.20559585492219</v>
      </c>
      <c r="M24" s="262">
        <f t="shared" si="2"/>
        <v>1360.0855958549223</v>
      </c>
      <c r="N24" s="262">
        <v>443.70557840000004</v>
      </c>
      <c r="O24" s="246">
        <v>591.53842159999999</v>
      </c>
      <c r="P24" s="262">
        <f t="shared" si="3"/>
        <v>1035.2440000000001</v>
      </c>
      <c r="Q24" s="275">
        <f t="shared" si="4"/>
        <v>168.17442159999996</v>
      </c>
      <c r="R24" s="244">
        <f t="shared" si="5"/>
        <v>156.6671742549222</v>
      </c>
      <c r="S24" s="275">
        <f t="shared" si="6"/>
        <v>324.84159585492216</v>
      </c>
      <c r="T24" s="84" t="s">
        <v>728</v>
      </c>
      <c r="U24" s="489">
        <f t="shared" si="7"/>
        <v>7375</v>
      </c>
      <c r="V24" s="369">
        <f t="shared" si="8"/>
        <v>7375</v>
      </c>
    </row>
    <row r="25" spans="1:22" ht="17.25" customHeight="1">
      <c r="A25" s="218">
        <v>12</v>
      </c>
      <c r="B25" s="118" t="s">
        <v>696</v>
      </c>
      <c r="C25" s="274">
        <v>3210</v>
      </c>
      <c r="D25" s="369">
        <v>2634</v>
      </c>
      <c r="E25" s="262">
        <v>192.6</v>
      </c>
      <c r="F25" s="246">
        <v>256.8</v>
      </c>
      <c r="G25" s="262">
        <f t="shared" si="0"/>
        <v>449.4</v>
      </c>
      <c r="H25" s="262">
        <v>0</v>
      </c>
      <c r="I25" s="246">
        <v>0</v>
      </c>
      <c r="J25" s="262">
        <f t="shared" si="1"/>
        <v>0</v>
      </c>
      <c r="K25" s="262">
        <v>192.6</v>
      </c>
      <c r="L25" s="246">
        <v>235.51088082901555</v>
      </c>
      <c r="M25" s="262">
        <f t="shared" si="2"/>
        <v>428.11088082901551</v>
      </c>
      <c r="N25" s="262">
        <v>160.51070000000001</v>
      </c>
      <c r="O25" s="246">
        <v>213.98929999999999</v>
      </c>
      <c r="P25" s="262">
        <f t="shared" si="3"/>
        <v>374.5</v>
      </c>
      <c r="Q25" s="275">
        <f t="shared" si="4"/>
        <v>32.08929999999998</v>
      </c>
      <c r="R25" s="244">
        <f t="shared" si="5"/>
        <v>21.521580829015562</v>
      </c>
      <c r="S25" s="275">
        <f t="shared" si="6"/>
        <v>53.610880829015514</v>
      </c>
      <c r="T25" s="84" t="s">
        <v>728</v>
      </c>
      <c r="U25" s="489">
        <f t="shared" si="7"/>
        <v>2634</v>
      </c>
      <c r="V25" s="369">
        <f t="shared" si="8"/>
        <v>2634</v>
      </c>
    </row>
    <row r="26" spans="1:22" ht="17.25" customHeight="1">
      <c r="A26" s="218">
        <v>13</v>
      </c>
      <c r="B26" s="118" t="s">
        <v>697</v>
      </c>
      <c r="C26" s="274">
        <v>6136</v>
      </c>
      <c r="D26" s="369">
        <v>5303</v>
      </c>
      <c r="E26" s="262">
        <v>368.16</v>
      </c>
      <c r="F26" s="246">
        <v>490.88</v>
      </c>
      <c r="G26" s="262">
        <f t="shared" si="0"/>
        <v>859.04</v>
      </c>
      <c r="H26" s="262">
        <v>0</v>
      </c>
      <c r="I26" s="246">
        <v>0</v>
      </c>
      <c r="J26" s="262">
        <f t="shared" si="1"/>
        <v>0</v>
      </c>
      <c r="K26" s="262">
        <v>368.16</v>
      </c>
      <c r="L26" s="246">
        <v>450.18528497409318</v>
      </c>
      <c r="M26" s="262">
        <f t="shared" si="2"/>
        <v>818.34528497409315</v>
      </c>
      <c r="N26" s="262">
        <v>317.48716440000004</v>
      </c>
      <c r="O26" s="246">
        <v>423.26683560000004</v>
      </c>
      <c r="P26" s="262">
        <f t="shared" si="3"/>
        <v>740.75400000000013</v>
      </c>
      <c r="Q26" s="275">
        <f t="shared" si="4"/>
        <v>50.672835599999985</v>
      </c>
      <c r="R26" s="244">
        <f t="shared" si="5"/>
        <v>26.918449374093143</v>
      </c>
      <c r="S26" s="275">
        <f t="shared" si="6"/>
        <v>77.591284974093014</v>
      </c>
      <c r="T26" s="84" t="s">
        <v>728</v>
      </c>
      <c r="U26" s="489">
        <f t="shared" si="7"/>
        <v>5303</v>
      </c>
      <c r="V26" s="369">
        <f t="shared" si="8"/>
        <v>5303</v>
      </c>
    </row>
    <row r="27" spans="1:22" ht="17.25" customHeight="1">
      <c r="A27" s="218">
        <v>14</v>
      </c>
      <c r="B27" s="118" t="s">
        <v>698</v>
      </c>
      <c r="C27" s="274">
        <v>1864</v>
      </c>
      <c r="D27" s="369">
        <v>1373</v>
      </c>
      <c r="E27" s="262">
        <v>111.84</v>
      </c>
      <c r="F27" s="246">
        <v>149.12</v>
      </c>
      <c r="G27" s="262">
        <f t="shared" si="0"/>
        <v>260.96000000000004</v>
      </c>
      <c r="H27" s="262">
        <v>0</v>
      </c>
      <c r="I27" s="246">
        <v>0</v>
      </c>
      <c r="J27" s="262">
        <f t="shared" si="1"/>
        <v>0</v>
      </c>
      <c r="K27" s="262">
        <v>111.83999999999999</v>
      </c>
      <c r="L27" s="246">
        <v>136.75772020725387</v>
      </c>
      <c r="M27" s="262">
        <f t="shared" si="2"/>
        <v>248.59772020725387</v>
      </c>
      <c r="N27" s="262">
        <v>82.145476000000002</v>
      </c>
      <c r="O27" s="246">
        <v>109.51452400000001</v>
      </c>
      <c r="P27" s="262">
        <f t="shared" si="3"/>
        <v>191.66000000000003</v>
      </c>
      <c r="Q27" s="275">
        <f t="shared" si="4"/>
        <v>29.694523999999987</v>
      </c>
      <c r="R27" s="244">
        <f t="shared" si="5"/>
        <v>27.24319620725386</v>
      </c>
      <c r="S27" s="275">
        <f t="shared" si="6"/>
        <v>56.937720207253847</v>
      </c>
      <c r="T27" s="84" t="s">
        <v>728</v>
      </c>
      <c r="U27" s="489">
        <f t="shared" si="7"/>
        <v>1373</v>
      </c>
      <c r="V27" s="369">
        <f t="shared" si="8"/>
        <v>1373</v>
      </c>
    </row>
    <row r="28" spans="1:22" ht="17.25" customHeight="1">
      <c r="A28" s="218">
        <v>15</v>
      </c>
      <c r="B28" s="118" t="s">
        <v>699</v>
      </c>
      <c r="C28" s="274">
        <v>6097</v>
      </c>
      <c r="D28" s="369">
        <v>5140</v>
      </c>
      <c r="E28" s="262">
        <v>365.82</v>
      </c>
      <c r="F28" s="246">
        <v>487.76</v>
      </c>
      <c r="G28" s="262">
        <f t="shared" si="0"/>
        <v>853.57999999999993</v>
      </c>
      <c r="H28" s="262">
        <v>0</v>
      </c>
      <c r="I28" s="246">
        <v>0</v>
      </c>
      <c r="J28" s="262">
        <f t="shared" si="1"/>
        <v>0</v>
      </c>
      <c r="K28" s="262">
        <v>365.81999999999994</v>
      </c>
      <c r="L28" s="246">
        <v>447.32393782383411</v>
      </c>
      <c r="M28" s="262">
        <f t="shared" si="2"/>
        <v>813.14393782383399</v>
      </c>
      <c r="N28" s="262">
        <v>299.79198480000002</v>
      </c>
      <c r="O28" s="246">
        <v>399.67601520000005</v>
      </c>
      <c r="P28" s="262">
        <f t="shared" si="3"/>
        <v>699.46800000000007</v>
      </c>
      <c r="Q28" s="275">
        <f t="shared" si="4"/>
        <v>66.028015199999913</v>
      </c>
      <c r="R28" s="244">
        <f t="shared" si="5"/>
        <v>47.647922623834063</v>
      </c>
      <c r="S28" s="275">
        <f t="shared" si="6"/>
        <v>113.67593782383392</v>
      </c>
      <c r="T28" s="84" t="s">
        <v>728</v>
      </c>
      <c r="U28" s="489">
        <f t="shared" si="7"/>
        <v>5140</v>
      </c>
      <c r="V28" s="369">
        <f t="shared" si="8"/>
        <v>5140</v>
      </c>
    </row>
    <row r="29" spans="1:22" ht="17.25" customHeight="1">
      <c r="A29" s="218">
        <v>16</v>
      </c>
      <c r="B29" s="226" t="s">
        <v>700</v>
      </c>
      <c r="C29" s="274">
        <v>4707</v>
      </c>
      <c r="D29" s="274">
        <v>3480</v>
      </c>
      <c r="E29" s="262">
        <v>282.42</v>
      </c>
      <c r="F29" s="246">
        <v>376.56</v>
      </c>
      <c r="G29" s="262">
        <f t="shared" si="0"/>
        <v>658.98</v>
      </c>
      <c r="H29" s="262">
        <v>0</v>
      </c>
      <c r="I29" s="246">
        <v>0</v>
      </c>
      <c r="J29" s="262">
        <f t="shared" si="1"/>
        <v>0</v>
      </c>
      <c r="K29" s="262">
        <v>282.42</v>
      </c>
      <c r="L29" s="246">
        <v>345.34259067357516</v>
      </c>
      <c r="M29" s="262">
        <f t="shared" si="2"/>
        <v>627.76259067357523</v>
      </c>
      <c r="N29" s="246">
        <v>207.08580480000001</v>
      </c>
      <c r="O29" s="246">
        <v>276.0821952</v>
      </c>
      <c r="P29" s="262">
        <f t="shared" si="3"/>
        <v>483.16800000000001</v>
      </c>
      <c r="Q29" s="275">
        <f t="shared" si="4"/>
        <v>75.334195200000011</v>
      </c>
      <c r="R29" s="244">
        <f t="shared" si="5"/>
        <v>69.260395473575159</v>
      </c>
      <c r="S29" s="275">
        <f t="shared" si="6"/>
        <v>144.59459067357523</v>
      </c>
      <c r="T29" s="84" t="s">
        <v>728</v>
      </c>
      <c r="U29" s="489">
        <f t="shared" si="7"/>
        <v>3480</v>
      </c>
      <c r="V29" s="369">
        <f t="shared" si="8"/>
        <v>3480</v>
      </c>
    </row>
    <row r="30" spans="1:22" ht="17.25" customHeight="1">
      <c r="A30" s="218">
        <v>17</v>
      </c>
      <c r="B30" s="226" t="s">
        <v>701</v>
      </c>
      <c r="C30" s="274">
        <v>5090</v>
      </c>
      <c r="D30" s="274">
        <v>3981</v>
      </c>
      <c r="E30" s="262">
        <v>305.39999999999998</v>
      </c>
      <c r="F30" s="246">
        <v>407.2</v>
      </c>
      <c r="G30" s="262">
        <f t="shared" si="0"/>
        <v>712.59999999999991</v>
      </c>
      <c r="H30" s="262">
        <v>0</v>
      </c>
      <c r="I30" s="246">
        <v>0</v>
      </c>
      <c r="J30" s="262">
        <f t="shared" si="1"/>
        <v>0</v>
      </c>
      <c r="K30" s="262">
        <v>305.39999999999998</v>
      </c>
      <c r="L30" s="246">
        <v>373.44248704663204</v>
      </c>
      <c r="M30" s="262">
        <f t="shared" si="2"/>
        <v>678.84248704663196</v>
      </c>
      <c r="N30" s="246">
        <v>236.70377920000001</v>
      </c>
      <c r="O30" s="246">
        <v>315.56822080000001</v>
      </c>
      <c r="P30" s="262">
        <f t="shared" si="3"/>
        <v>552.27200000000005</v>
      </c>
      <c r="Q30" s="275">
        <f t="shared" si="4"/>
        <v>68.696220799999963</v>
      </c>
      <c r="R30" s="244">
        <f t="shared" si="5"/>
        <v>57.874266246632033</v>
      </c>
      <c r="S30" s="275">
        <f t="shared" si="6"/>
        <v>126.57048704663191</v>
      </c>
      <c r="T30" s="84" t="s">
        <v>728</v>
      </c>
      <c r="U30" s="489">
        <f t="shared" si="7"/>
        <v>3981</v>
      </c>
      <c r="V30" s="369">
        <f t="shared" si="8"/>
        <v>3981</v>
      </c>
    </row>
    <row r="31" spans="1:22" ht="17.25" customHeight="1">
      <c r="A31" s="218">
        <v>18</v>
      </c>
      <c r="B31" s="226" t="s">
        <v>702</v>
      </c>
      <c r="C31" s="274">
        <v>6892</v>
      </c>
      <c r="D31" s="274">
        <v>5779</v>
      </c>
      <c r="E31" s="262">
        <v>413.52</v>
      </c>
      <c r="F31" s="246">
        <v>551.36</v>
      </c>
      <c r="G31" s="262">
        <f t="shared" si="0"/>
        <v>964.88</v>
      </c>
      <c r="H31" s="262">
        <v>0</v>
      </c>
      <c r="I31" s="246">
        <v>0</v>
      </c>
      <c r="J31" s="262">
        <f t="shared" si="1"/>
        <v>0</v>
      </c>
      <c r="K31" s="262">
        <v>413.52</v>
      </c>
      <c r="L31" s="246">
        <v>505.65139896373046</v>
      </c>
      <c r="M31" s="262">
        <f t="shared" si="2"/>
        <v>919.17139896373044</v>
      </c>
      <c r="N31" s="246">
        <v>345.47302999999999</v>
      </c>
      <c r="O31" s="246">
        <v>460.57697000000002</v>
      </c>
      <c r="P31" s="262">
        <f t="shared" si="3"/>
        <v>806.05</v>
      </c>
      <c r="Q31" s="275">
        <f t="shared" si="4"/>
        <v>68.046969999999988</v>
      </c>
      <c r="R31" s="244">
        <f t="shared" si="5"/>
        <v>45.074428963730441</v>
      </c>
      <c r="S31" s="275">
        <f t="shared" si="6"/>
        <v>113.12139896373048</v>
      </c>
      <c r="T31" s="84" t="s">
        <v>728</v>
      </c>
      <c r="U31" s="489">
        <f t="shared" si="7"/>
        <v>5779</v>
      </c>
      <c r="V31" s="369">
        <f t="shared" si="8"/>
        <v>5779</v>
      </c>
    </row>
    <row r="32" spans="1:22" ht="17.25" customHeight="1">
      <c r="A32" s="218">
        <v>19</v>
      </c>
      <c r="B32" s="226" t="s">
        <v>703</v>
      </c>
      <c r="C32" s="274">
        <v>4407</v>
      </c>
      <c r="D32" s="274">
        <v>3284</v>
      </c>
      <c r="E32" s="262">
        <v>264.42</v>
      </c>
      <c r="F32" s="246">
        <v>352.56</v>
      </c>
      <c r="G32" s="262">
        <f t="shared" si="0"/>
        <v>616.98</v>
      </c>
      <c r="H32" s="262">
        <v>0</v>
      </c>
      <c r="I32" s="246">
        <v>0</v>
      </c>
      <c r="J32" s="262">
        <f t="shared" si="1"/>
        <v>0</v>
      </c>
      <c r="K32" s="262">
        <v>264.42</v>
      </c>
      <c r="L32" s="246">
        <v>323.33222797927459</v>
      </c>
      <c r="M32" s="262">
        <f t="shared" si="2"/>
        <v>587.75222797927461</v>
      </c>
      <c r="N32" s="246">
        <v>197.0951388</v>
      </c>
      <c r="O32" s="246">
        <v>262.76286120000003</v>
      </c>
      <c r="P32" s="262">
        <f t="shared" si="3"/>
        <v>459.85800000000006</v>
      </c>
      <c r="Q32" s="275">
        <f t="shared" si="4"/>
        <v>67.324861200000015</v>
      </c>
      <c r="R32" s="244">
        <f t="shared" si="5"/>
        <v>60.56936677927456</v>
      </c>
      <c r="S32" s="275">
        <f t="shared" si="6"/>
        <v>127.89422797927455</v>
      </c>
      <c r="T32" s="84" t="s">
        <v>728</v>
      </c>
      <c r="U32" s="489">
        <f t="shared" si="7"/>
        <v>3284</v>
      </c>
      <c r="V32" s="369">
        <f t="shared" si="8"/>
        <v>3284</v>
      </c>
    </row>
    <row r="33" spans="1:22" s="230" customFormat="1" ht="17.25" customHeight="1">
      <c r="A33" s="372">
        <v>20</v>
      </c>
      <c r="B33" s="398" t="s">
        <v>704</v>
      </c>
      <c r="C33" s="760">
        <v>5567</v>
      </c>
      <c r="D33" s="760">
        <v>5646</v>
      </c>
      <c r="E33" s="758">
        <v>334.02</v>
      </c>
      <c r="F33" s="759">
        <v>445.36</v>
      </c>
      <c r="G33" s="758">
        <f t="shared" si="0"/>
        <v>779.38</v>
      </c>
      <c r="H33" s="758">
        <v>0</v>
      </c>
      <c r="I33" s="759">
        <v>0</v>
      </c>
      <c r="J33" s="758">
        <f t="shared" si="1"/>
        <v>0</v>
      </c>
      <c r="K33" s="262">
        <v>334.02</v>
      </c>
      <c r="L33" s="759">
        <v>423.75</v>
      </c>
      <c r="M33" s="758">
        <f t="shared" si="2"/>
        <v>757.77</v>
      </c>
      <c r="N33" s="759">
        <v>317.09713840000001</v>
      </c>
      <c r="O33" s="759">
        <v>422.74686159999999</v>
      </c>
      <c r="P33" s="758">
        <f t="shared" si="3"/>
        <v>739.84400000000005</v>
      </c>
      <c r="Q33" s="761">
        <f t="shared" si="4"/>
        <v>16.922861599999976</v>
      </c>
      <c r="R33" s="762">
        <f t="shared" si="5"/>
        <v>1.0031384000000116</v>
      </c>
      <c r="S33" s="761">
        <f t="shared" si="6"/>
        <v>17.925999999999931</v>
      </c>
      <c r="T33" s="697" t="s">
        <v>728</v>
      </c>
      <c r="U33" s="682">
        <f t="shared" si="7"/>
        <v>5646</v>
      </c>
      <c r="V33" s="496">
        <f t="shared" si="8"/>
        <v>5646</v>
      </c>
    </row>
    <row r="34" spans="1:22" ht="17.25" customHeight="1">
      <c r="A34" s="218">
        <v>21</v>
      </c>
      <c r="B34" s="226" t="s">
        <v>705</v>
      </c>
      <c r="C34" s="274">
        <v>3128</v>
      </c>
      <c r="D34" s="274">
        <v>2762</v>
      </c>
      <c r="E34" s="262">
        <v>187.68</v>
      </c>
      <c r="F34" s="246">
        <v>250.24</v>
      </c>
      <c r="G34" s="262">
        <f t="shared" si="0"/>
        <v>437.92</v>
      </c>
      <c r="H34" s="262">
        <v>0</v>
      </c>
      <c r="I34" s="246">
        <v>0</v>
      </c>
      <c r="J34" s="262">
        <f t="shared" si="1"/>
        <v>0</v>
      </c>
      <c r="K34" s="262">
        <v>187.68</v>
      </c>
      <c r="L34" s="246">
        <v>229.49471502590677</v>
      </c>
      <c r="M34" s="262">
        <f t="shared" si="2"/>
        <v>417.17471502590678</v>
      </c>
      <c r="N34" s="246">
        <v>165.191012</v>
      </c>
      <c r="O34" s="246">
        <v>220.22898800000002</v>
      </c>
      <c r="P34" s="262">
        <f t="shared" si="3"/>
        <v>385.42</v>
      </c>
      <c r="Q34" s="275">
        <f t="shared" si="4"/>
        <v>22.488988000000006</v>
      </c>
      <c r="R34" s="244">
        <f t="shared" si="5"/>
        <v>9.2657270259067559</v>
      </c>
      <c r="S34" s="275">
        <f t="shared" si="6"/>
        <v>31.754715025906762</v>
      </c>
      <c r="T34" s="84" t="s">
        <v>728</v>
      </c>
      <c r="U34" s="489">
        <f t="shared" si="7"/>
        <v>2762</v>
      </c>
      <c r="V34" s="369">
        <f t="shared" si="8"/>
        <v>2762</v>
      </c>
    </row>
    <row r="35" spans="1:22" ht="17.25" customHeight="1">
      <c r="A35" s="218">
        <v>22</v>
      </c>
      <c r="B35" s="226" t="s">
        <v>706</v>
      </c>
      <c r="C35" s="274">
        <v>10830</v>
      </c>
      <c r="D35" s="274">
        <v>8471</v>
      </c>
      <c r="E35" s="262">
        <v>649.79999999999995</v>
      </c>
      <c r="F35" s="246">
        <v>866.4</v>
      </c>
      <c r="G35" s="262">
        <f t="shared" si="0"/>
        <v>1516.1999999999998</v>
      </c>
      <c r="H35" s="262">
        <v>0</v>
      </c>
      <c r="I35" s="246">
        <v>0</v>
      </c>
      <c r="J35" s="262">
        <f t="shared" si="1"/>
        <v>0</v>
      </c>
      <c r="K35" s="262">
        <v>649.79999999999995</v>
      </c>
      <c r="L35" s="246">
        <v>779.26</v>
      </c>
      <c r="M35" s="262">
        <f t="shared" si="2"/>
        <v>1429.06</v>
      </c>
      <c r="N35" s="246">
        <v>507.393824</v>
      </c>
      <c r="O35" s="246">
        <v>676.44617599999992</v>
      </c>
      <c r="P35" s="262">
        <f t="shared" si="3"/>
        <v>1183.8399999999999</v>
      </c>
      <c r="Q35" s="275">
        <f t="shared" si="4"/>
        <v>142.40617599999996</v>
      </c>
      <c r="R35" s="244">
        <f t="shared" si="5"/>
        <v>102.81382400000007</v>
      </c>
      <c r="S35" s="275">
        <f t="shared" si="6"/>
        <v>245.22000000000003</v>
      </c>
      <c r="T35" s="84" t="s">
        <v>728</v>
      </c>
      <c r="U35" s="489">
        <f t="shared" si="7"/>
        <v>8471</v>
      </c>
      <c r="V35" s="369">
        <f t="shared" si="8"/>
        <v>8471</v>
      </c>
    </row>
    <row r="36" spans="1:22" ht="17.25" customHeight="1">
      <c r="A36" s="218">
        <v>23</v>
      </c>
      <c r="B36" s="226" t="s">
        <v>707</v>
      </c>
      <c r="C36" s="274">
        <v>4992</v>
      </c>
      <c r="D36" s="274">
        <v>4299</v>
      </c>
      <c r="E36" s="262">
        <v>299.52</v>
      </c>
      <c r="F36" s="246">
        <v>399.36</v>
      </c>
      <c r="G36" s="262">
        <f t="shared" si="0"/>
        <v>698.88</v>
      </c>
      <c r="H36" s="262">
        <v>0</v>
      </c>
      <c r="I36" s="246">
        <v>0</v>
      </c>
      <c r="J36" s="262">
        <f t="shared" si="1"/>
        <v>0</v>
      </c>
      <c r="K36" s="262">
        <v>299.52</v>
      </c>
      <c r="L36" s="246">
        <v>366.25243523316055</v>
      </c>
      <c r="M36" s="262">
        <f t="shared" si="2"/>
        <v>665.77243523316054</v>
      </c>
      <c r="N36" s="246">
        <v>256.78111760000002</v>
      </c>
      <c r="O36" s="246">
        <v>342.33488240000003</v>
      </c>
      <c r="P36" s="262">
        <f t="shared" si="3"/>
        <v>599.11599999999999</v>
      </c>
      <c r="Q36" s="275">
        <f t="shared" si="4"/>
        <v>42.738882399999966</v>
      </c>
      <c r="R36" s="244">
        <f t="shared" si="5"/>
        <v>23.917552833160528</v>
      </c>
      <c r="S36" s="275">
        <f t="shared" si="6"/>
        <v>66.656435233160551</v>
      </c>
      <c r="T36" s="84" t="s">
        <v>728</v>
      </c>
      <c r="U36" s="489">
        <f t="shared" si="7"/>
        <v>4299</v>
      </c>
      <c r="V36" s="369">
        <f t="shared" si="8"/>
        <v>4299</v>
      </c>
    </row>
    <row r="37" spans="1:22" ht="17.25" customHeight="1">
      <c r="A37" s="218">
        <v>24</v>
      </c>
      <c r="B37" s="226" t="s">
        <v>708</v>
      </c>
      <c r="C37" s="274">
        <v>3188</v>
      </c>
      <c r="D37" s="274">
        <v>2437</v>
      </c>
      <c r="E37" s="262">
        <v>191.28</v>
      </c>
      <c r="F37" s="246">
        <v>255.04</v>
      </c>
      <c r="G37" s="262">
        <f t="shared" si="0"/>
        <v>446.32</v>
      </c>
      <c r="H37" s="262">
        <v>0</v>
      </c>
      <c r="I37" s="246">
        <v>0</v>
      </c>
      <c r="J37" s="262">
        <f t="shared" si="1"/>
        <v>0</v>
      </c>
      <c r="K37" s="262">
        <v>191.28</v>
      </c>
      <c r="L37" s="246">
        <v>233.89678756476678</v>
      </c>
      <c r="M37" s="262">
        <f t="shared" si="2"/>
        <v>425.17678756476676</v>
      </c>
      <c r="N37" s="246">
        <v>144.84365560000001</v>
      </c>
      <c r="O37" s="246">
        <v>193.10234440000002</v>
      </c>
      <c r="P37" s="262">
        <f t="shared" si="3"/>
        <v>337.94600000000003</v>
      </c>
      <c r="Q37" s="275">
        <f t="shared" si="4"/>
        <v>46.436344399999996</v>
      </c>
      <c r="R37" s="244">
        <f t="shared" si="5"/>
        <v>40.794443164766761</v>
      </c>
      <c r="S37" s="275">
        <f t="shared" si="6"/>
        <v>87.230787564766729</v>
      </c>
      <c r="T37" s="84" t="s">
        <v>728</v>
      </c>
      <c r="U37" s="489">
        <f t="shared" si="7"/>
        <v>2437</v>
      </c>
      <c r="V37" s="369">
        <f t="shared" si="8"/>
        <v>2437</v>
      </c>
    </row>
    <row r="38" spans="1:22" ht="17.25" customHeight="1">
      <c r="A38" s="218">
        <v>25</v>
      </c>
      <c r="B38" s="226" t="s">
        <v>709</v>
      </c>
      <c r="C38" s="274">
        <v>2727</v>
      </c>
      <c r="D38" s="274">
        <v>2199</v>
      </c>
      <c r="E38" s="262">
        <v>163.62</v>
      </c>
      <c r="F38" s="246">
        <v>218.16</v>
      </c>
      <c r="G38" s="262">
        <f t="shared" si="0"/>
        <v>381.78</v>
      </c>
      <c r="H38" s="262">
        <v>0</v>
      </c>
      <c r="I38" s="246">
        <v>0</v>
      </c>
      <c r="J38" s="262">
        <f t="shared" si="1"/>
        <v>0</v>
      </c>
      <c r="K38" s="262">
        <v>163.61999999999998</v>
      </c>
      <c r="L38" s="246">
        <v>200.07419689119172</v>
      </c>
      <c r="M38" s="262">
        <f t="shared" si="2"/>
        <v>363.69419689119172</v>
      </c>
      <c r="N38" s="246">
        <v>132.23081479999999</v>
      </c>
      <c r="O38" s="246">
        <v>176.28718519999998</v>
      </c>
      <c r="P38" s="262">
        <f t="shared" si="3"/>
        <v>308.51799999999997</v>
      </c>
      <c r="Q38" s="275">
        <f t="shared" si="4"/>
        <v>31.389185199999986</v>
      </c>
      <c r="R38" s="244">
        <f t="shared" si="5"/>
        <v>23.787011691191736</v>
      </c>
      <c r="S38" s="275">
        <f t="shared" si="6"/>
        <v>55.176196891191751</v>
      </c>
      <c r="T38" s="84" t="s">
        <v>728</v>
      </c>
      <c r="U38" s="489">
        <f t="shared" si="7"/>
        <v>2199</v>
      </c>
      <c r="V38" s="369">
        <f t="shared" si="8"/>
        <v>2199</v>
      </c>
    </row>
    <row r="39" spans="1:22" ht="17.25" customHeight="1">
      <c r="A39" s="218">
        <v>26</v>
      </c>
      <c r="B39" s="226" t="s">
        <v>710</v>
      </c>
      <c r="C39" s="274">
        <v>5330</v>
      </c>
      <c r="D39" s="274">
        <v>4419</v>
      </c>
      <c r="E39" s="262">
        <v>319.8</v>
      </c>
      <c r="F39" s="246">
        <v>426.4</v>
      </c>
      <c r="G39" s="262">
        <f t="shared" si="0"/>
        <v>746.2</v>
      </c>
      <c r="H39" s="262">
        <v>0</v>
      </c>
      <c r="I39" s="246">
        <v>0</v>
      </c>
      <c r="J39" s="262">
        <f t="shared" si="1"/>
        <v>0</v>
      </c>
      <c r="K39" s="262">
        <v>319.8</v>
      </c>
      <c r="L39" s="246">
        <v>391.05077720207254</v>
      </c>
      <c r="M39" s="262">
        <f t="shared" si="2"/>
        <v>710.85077720207255</v>
      </c>
      <c r="N39" s="246">
        <v>252.586838</v>
      </c>
      <c r="O39" s="246">
        <v>336.74316200000004</v>
      </c>
      <c r="P39" s="262">
        <f t="shared" si="3"/>
        <v>589.33000000000004</v>
      </c>
      <c r="Q39" s="275">
        <f t="shared" si="4"/>
        <v>67.213162000000011</v>
      </c>
      <c r="R39" s="244">
        <f t="shared" si="5"/>
        <v>54.307615202072498</v>
      </c>
      <c r="S39" s="275">
        <f t="shared" si="6"/>
        <v>121.52077720207251</v>
      </c>
      <c r="T39" s="84" t="s">
        <v>728</v>
      </c>
      <c r="U39" s="489">
        <f t="shared" si="7"/>
        <v>4419</v>
      </c>
      <c r="V39" s="369">
        <f t="shared" si="8"/>
        <v>4419</v>
      </c>
    </row>
    <row r="40" spans="1:22" ht="17.25" customHeight="1">
      <c r="A40" s="218">
        <v>27</v>
      </c>
      <c r="B40" s="226" t="s">
        <v>711</v>
      </c>
      <c r="C40" s="274">
        <v>4447</v>
      </c>
      <c r="D40" s="274">
        <v>3508</v>
      </c>
      <c r="E40" s="262">
        <v>266.82</v>
      </c>
      <c r="F40" s="246">
        <v>355.76</v>
      </c>
      <c r="G40" s="262">
        <f t="shared" si="0"/>
        <v>622.57999999999993</v>
      </c>
      <c r="H40" s="262">
        <v>0</v>
      </c>
      <c r="I40" s="246">
        <v>0</v>
      </c>
      <c r="J40" s="262">
        <f t="shared" si="1"/>
        <v>0</v>
      </c>
      <c r="K40" s="262">
        <v>266.82</v>
      </c>
      <c r="L40" s="246">
        <v>326.26694300518136</v>
      </c>
      <c r="M40" s="262">
        <f t="shared" si="2"/>
        <v>593.08694300518141</v>
      </c>
      <c r="N40" s="246">
        <v>211.8081196</v>
      </c>
      <c r="O40" s="246">
        <v>282.37788039999998</v>
      </c>
      <c r="P40" s="262">
        <f t="shared" si="3"/>
        <v>494.18599999999998</v>
      </c>
      <c r="Q40" s="275">
        <f t="shared" si="4"/>
        <v>55.011880399999995</v>
      </c>
      <c r="R40" s="244">
        <f t="shared" si="5"/>
        <v>43.88906260518138</v>
      </c>
      <c r="S40" s="275">
        <f t="shared" si="6"/>
        <v>98.900943005181432</v>
      </c>
      <c r="T40" s="84" t="s">
        <v>728</v>
      </c>
      <c r="U40" s="489">
        <f t="shared" si="7"/>
        <v>3508</v>
      </c>
      <c r="V40" s="369">
        <f t="shared" si="8"/>
        <v>3508</v>
      </c>
    </row>
    <row r="41" spans="1:22" ht="17.25" customHeight="1">
      <c r="A41" s="218">
        <v>28</v>
      </c>
      <c r="B41" s="226" t="s">
        <v>712</v>
      </c>
      <c r="C41" s="274">
        <v>3335</v>
      </c>
      <c r="D41" s="274">
        <v>2742</v>
      </c>
      <c r="E41" s="262">
        <v>200.1</v>
      </c>
      <c r="F41" s="246">
        <v>266.8</v>
      </c>
      <c r="G41" s="262">
        <f t="shared" si="0"/>
        <v>466.9</v>
      </c>
      <c r="H41" s="262">
        <v>0</v>
      </c>
      <c r="I41" s="246">
        <v>0</v>
      </c>
      <c r="J41" s="262">
        <f t="shared" si="1"/>
        <v>0</v>
      </c>
      <c r="K41" s="262">
        <v>200.09999999999997</v>
      </c>
      <c r="L41" s="246">
        <v>244.68186528497404</v>
      </c>
      <c r="M41" s="262">
        <f t="shared" si="2"/>
        <v>444.781865284974</v>
      </c>
      <c r="N41" s="246">
        <v>160.75671640000002</v>
      </c>
      <c r="O41" s="246">
        <v>214.3172836</v>
      </c>
      <c r="P41" s="262">
        <f t="shared" si="3"/>
        <v>375.07400000000001</v>
      </c>
      <c r="Q41" s="275">
        <f t="shared" si="4"/>
        <v>39.34328359999995</v>
      </c>
      <c r="R41" s="244">
        <f t="shared" si="5"/>
        <v>30.364581684974041</v>
      </c>
      <c r="S41" s="275">
        <f t="shared" si="6"/>
        <v>69.707865284973991</v>
      </c>
      <c r="T41" s="84" t="s">
        <v>728</v>
      </c>
      <c r="U41" s="489">
        <f t="shared" si="7"/>
        <v>2742</v>
      </c>
      <c r="V41" s="369">
        <f t="shared" si="8"/>
        <v>2742</v>
      </c>
    </row>
    <row r="42" spans="1:22" ht="17.25" customHeight="1">
      <c r="A42" s="218">
        <v>29</v>
      </c>
      <c r="B42" s="226" t="s">
        <v>713</v>
      </c>
      <c r="C42" s="274">
        <v>2324</v>
      </c>
      <c r="D42" s="274">
        <v>1720</v>
      </c>
      <c r="E42" s="262">
        <v>139.44</v>
      </c>
      <c r="F42" s="246">
        <v>185.92</v>
      </c>
      <c r="G42" s="262">
        <f t="shared" si="0"/>
        <v>325.36</v>
      </c>
      <c r="H42" s="262">
        <v>0</v>
      </c>
      <c r="I42" s="246">
        <v>0</v>
      </c>
      <c r="J42" s="262">
        <f t="shared" si="1"/>
        <v>0</v>
      </c>
      <c r="K42" s="262">
        <v>139.44</v>
      </c>
      <c r="L42" s="246">
        <v>170.50694300518137</v>
      </c>
      <c r="M42" s="262">
        <f t="shared" si="2"/>
        <v>309.94694300518137</v>
      </c>
      <c r="N42" s="246">
        <v>105.07900480000001</v>
      </c>
      <c r="O42" s="246">
        <v>140.0889952</v>
      </c>
      <c r="P42" s="262">
        <f t="shared" si="3"/>
        <v>245.16800000000001</v>
      </c>
      <c r="Q42" s="275">
        <f t="shared" si="4"/>
        <v>34.360995199999991</v>
      </c>
      <c r="R42" s="244">
        <f t="shared" si="5"/>
        <v>30.41794780518137</v>
      </c>
      <c r="S42" s="275">
        <f t="shared" si="6"/>
        <v>64.778943005181361</v>
      </c>
      <c r="T42" s="84" t="s">
        <v>728</v>
      </c>
      <c r="U42" s="489">
        <f t="shared" si="7"/>
        <v>1720</v>
      </c>
      <c r="V42" s="369">
        <f t="shared" si="8"/>
        <v>1720</v>
      </c>
    </row>
    <row r="43" spans="1:22" ht="17.25" customHeight="1">
      <c r="A43" s="218">
        <v>30</v>
      </c>
      <c r="B43" s="226" t="s">
        <v>714</v>
      </c>
      <c r="C43" s="274">
        <v>6756</v>
      </c>
      <c r="D43" s="274">
        <v>5167</v>
      </c>
      <c r="E43" s="262">
        <v>405.36</v>
      </c>
      <c r="F43" s="246">
        <v>540.48</v>
      </c>
      <c r="G43" s="262">
        <f t="shared" si="0"/>
        <v>945.84</v>
      </c>
      <c r="H43" s="262">
        <v>0</v>
      </c>
      <c r="I43" s="246">
        <v>0</v>
      </c>
      <c r="J43" s="262">
        <f t="shared" si="1"/>
        <v>0</v>
      </c>
      <c r="K43" s="262">
        <v>405.36</v>
      </c>
      <c r="L43" s="246">
        <v>495.67336787564761</v>
      </c>
      <c r="M43" s="262">
        <f t="shared" si="2"/>
        <v>901.03336787564763</v>
      </c>
      <c r="N43" s="246">
        <v>297.68584440000001</v>
      </c>
      <c r="O43" s="246">
        <v>396.86815560000002</v>
      </c>
      <c r="P43" s="262">
        <f t="shared" si="3"/>
        <v>694.55400000000009</v>
      </c>
      <c r="Q43" s="275">
        <f t="shared" si="4"/>
        <v>107.67415560000001</v>
      </c>
      <c r="R43" s="244">
        <f t="shared" si="5"/>
        <v>98.805212275647591</v>
      </c>
      <c r="S43" s="275">
        <f t="shared" si="6"/>
        <v>206.47936787564754</v>
      </c>
      <c r="T43" s="84" t="s">
        <v>728</v>
      </c>
      <c r="U43" s="489">
        <f t="shared" si="7"/>
        <v>5167</v>
      </c>
      <c r="V43" s="369">
        <f t="shared" si="8"/>
        <v>5167</v>
      </c>
    </row>
    <row r="44" spans="1:22" ht="17.25" customHeight="1">
      <c r="A44" s="383"/>
      <c r="B44" s="534" t="s">
        <v>715</v>
      </c>
      <c r="C44" s="549">
        <f>SUM(C14:C43)</f>
        <v>145522</v>
      </c>
      <c r="D44" s="549">
        <f>SUM(D14:D43)</f>
        <v>117132</v>
      </c>
      <c r="E44" s="397">
        <f t="shared" ref="E44:P44" si="9">SUM(E14:E43)</f>
        <v>8731.32</v>
      </c>
      <c r="F44" s="397">
        <f t="shared" si="9"/>
        <v>11641.76</v>
      </c>
      <c r="G44" s="397">
        <f t="shared" si="9"/>
        <v>20373.079999999998</v>
      </c>
      <c r="H44" s="397">
        <f t="shared" si="9"/>
        <v>0</v>
      </c>
      <c r="I44" s="397">
        <f t="shared" si="9"/>
        <v>0</v>
      </c>
      <c r="J44" s="397">
        <f t="shared" si="9"/>
        <v>0</v>
      </c>
      <c r="K44" s="397">
        <f t="shared" si="9"/>
        <v>8731.32</v>
      </c>
      <c r="L44" s="397">
        <f t="shared" si="9"/>
        <v>10676.63694300518</v>
      </c>
      <c r="M44" s="359">
        <f t="shared" si="9"/>
        <v>19407.956943005182</v>
      </c>
      <c r="N44" s="397">
        <f t="shared" si="9"/>
        <v>6951.6494124000001</v>
      </c>
      <c r="O44" s="397">
        <f t="shared" si="9"/>
        <v>9267.7845875999956</v>
      </c>
      <c r="P44" s="397">
        <f t="shared" si="9"/>
        <v>16219.433999999999</v>
      </c>
      <c r="Q44" s="550">
        <f t="shared" si="4"/>
        <v>1779.6705875999996</v>
      </c>
      <c r="R44" s="397">
        <f t="shared" si="5"/>
        <v>1408.8523554051844</v>
      </c>
      <c r="S44" s="550">
        <f t="shared" si="6"/>
        <v>3188.5229430051822</v>
      </c>
      <c r="T44" s="549"/>
      <c r="U44" s="549">
        <f>SUM(U14:U43)</f>
        <v>117132</v>
      </c>
      <c r="V44" s="551">
        <f>U44</f>
        <v>117132</v>
      </c>
    </row>
    <row r="46" spans="1:22" ht="36" customHeight="1">
      <c r="A46" s="1117" t="s">
        <v>995</v>
      </c>
      <c r="B46" s="1117"/>
      <c r="C46" s="1117"/>
      <c r="D46" s="1117"/>
      <c r="E46" s="1117"/>
      <c r="F46" s="1117"/>
      <c r="G46" s="1117"/>
      <c r="H46" s="1117"/>
      <c r="I46" s="1117"/>
      <c r="J46" s="1117"/>
      <c r="K46" s="1117"/>
      <c r="L46" s="1117"/>
      <c r="M46" s="1117"/>
      <c r="N46" s="1117"/>
      <c r="O46" s="1117"/>
      <c r="P46" s="1117"/>
      <c r="Q46" s="1117"/>
      <c r="R46" s="1117"/>
      <c r="S46" s="1117"/>
      <c r="T46" s="1117"/>
      <c r="U46" s="1117"/>
      <c r="V46" s="1117"/>
    </row>
    <row r="49" spans="1:21">
      <c r="A49" s="12" t="s">
        <v>11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3"/>
      <c r="O49" s="13"/>
      <c r="P49" s="906" t="s">
        <v>12</v>
      </c>
      <c r="Q49" s="906"/>
      <c r="U49" s="12"/>
    </row>
    <row r="50" spans="1:21">
      <c r="A50" s="906" t="s">
        <v>13</v>
      </c>
      <c r="B50" s="906"/>
      <c r="C50" s="906"/>
      <c r="D50" s="906"/>
      <c r="E50" s="906"/>
      <c r="F50" s="906"/>
      <c r="G50" s="906"/>
      <c r="H50" s="906"/>
      <c r="I50" s="906"/>
      <c r="J50" s="906"/>
      <c r="K50" s="906"/>
      <c r="L50" s="906"/>
      <c r="M50" s="906"/>
      <c r="N50" s="906"/>
      <c r="O50" s="906"/>
      <c r="P50" s="906"/>
      <c r="Q50" s="906"/>
    </row>
    <row r="51" spans="1:21">
      <c r="A51" s="906" t="s">
        <v>19</v>
      </c>
      <c r="B51" s="906"/>
      <c r="C51" s="906"/>
      <c r="D51" s="906"/>
      <c r="E51" s="906"/>
      <c r="F51" s="906"/>
      <c r="G51" s="906"/>
      <c r="H51" s="906"/>
      <c r="I51" s="906"/>
      <c r="J51" s="906"/>
      <c r="K51" s="906"/>
      <c r="L51" s="906"/>
      <c r="M51" s="906"/>
      <c r="N51" s="906"/>
      <c r="O51" s="906"/>
      <c r="P51" s="906"/>
      <c r="Q51" s="906"/>
    </row>
    <row r="52" spans="1:21">
      <c r="F52" s="523"/>
      <c r="O52" s="959" t="s">
        <v>83</v>
      </c>
      <c r="P52" s="959"/>
      <c r="Q52" s="959"/>
    </row>
  </sheetData>
  <mergeCells count="24">
    <mergeCell ref="O52:Q52"/>
    <mergeCell ref="P49:Q49"/>
    <mergeCell ref="A50:Q50"/>
    <mergeCell ref="A51:Q51"/>
    <mergeCell ref="H11:J11"/>
    <mergeCell ref="Q11:S11"/>
    <mergeCell ref="E11:G11"/>
    <mergeCell ref="A46:V46"/>
    <mergeCell ref="A4:P4"/>
    <mergeCell ref="V11:V12"/>
    <mergeCell ref="Q1:S1"/>
    <mergeCell ref="A3:Q3"/>
    <mergeCell ref="A5:Q5"/>
    <mergeCell ref="A8:S8"/>
    <mergeCell ref="P9:S9"/>
    <mergeCell ref="C11:C12"/>
    <mergeCell ref="B11:B12"/>
    <mergeCell ref="N11:P11"/>
    <mergeCell ref="A11:A12"/>
    <mergeCell ref="U11:U12"/>
    <mergeCell ref="P10:S10"/>
    <mergeCell ref="T11:T12"/>
    <mergeCell ref="K11:M11"/>
    <mergeCell ref="D11:D12"/>
  </mergeCells>
  <printOptions horizontalCentered="1"/>
  <pageMargins left="0.70866141732283472" right="0.70866141732283472" top="0.23622047244094491" bottom="0" header="0.31496062992125984" footer="0.31496062992125984"/>
  <pageSetup paperSize="9" scale="5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51"/>
  <sheetViews>
    <sheetView zoomScale="70" zoomScaleNormal="70" zoomScaleSheetLayoutView="70" workbookViewId="0">
      <selection activeCell="X17" sqref="X17"/>
    </sheetView>
  </sheetViews>
  <sheetFormatPr defaultRowHeight="12.75"/>
  <cols>
    <col min="1" max="1" width="6.42578125" customWidth="1"/>
    <col min="2" max="2" width="17.28515625" customWidth="1"/>
    <col min="3" max="3" width="14.7109375" customWidth="1"/>
    <col min="4" max="4" width="11.140625" customWidth="1"/>
    <col min="5" max="5" width="12.42578125" customWidth="1"/>
    <col min="6" max="6" width="12" customWidth="1"/>
    <col min="7" max="7" width="13.140625" customWidth="1"/>
    <col min="20" max="20" width="10.42578125" customWidth="1"/>
    <col min="21" max="21" width="11.140625" customWidth="1"/>
    <col min="22" max="22" width="11.85546875" customWidth="1"/>
  </cols>
  <sheetData>
    <row r="1" spans="1:22" ht="15">
      <c r="Q1" s="1112" t="s">
        <v>214</v>
      </c>
      <c r="R1" s="1112"/>
      <c r="S1" s="1112"/>
    </row>
    <row r="3" spans="1:22" ht="15.75">
      <c r="A3" s="956" t="s">
        <v>0</v>
      </c>
      <c r="B3" s="956"/>
      <c r="C3" s="956"/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6"/>
      <c r="Q3" s="956"/>
    </row>
    <row r="4" spans="1:22" ht="20.25">
      <c r="A4" s="1045" t="s">
        <v>882</v>
      </c>
      <c r="B4" s="1045"/>
      <c r="C4" s="1045"/>
      <c r="D4" s="1045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36"/>
    </row>
    <row r="5" spans="1:22" ht="15.75">
      <c r="A5" s="1113" t="s">
        <v>717</v>
      </c>
      <c r="B5" s="1113"/>
      <c r="C5" s="1113"/>
      <c r="D5" s="1113"/>
      <c r="E5" s="1113"/>
      <c r="F5" s="1113"/>
      <c r="G5" s="1113"/>
      <c r="H5" s="1113"/>
      <c r="I5" s="1113"/>
      <c r="J5" s="1113"/>
      <c r="K5" s="1113"/>
      <c r="L5" s="1113"/>
      <c r="M5" s="1113"/>
      <c r="N5" s="1113"/>
      <c r="O5" s="1113"/>
      <c r="P5" s="1113"/>
      <c r="Q5" s="1113"/>
    </row>
    <row r="6" spans="1:22">
      <c r="A6" s="28"/>
      <c r="B6" s="28"/>
      <c r="C6" s="119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U6" s="28"/>
    </row>
    <row r="7" spans="1:22" ht="15.75">
      <c r="A7" s="958" t="s">
        <v>463</v>
      </c>
      <c r="B7" s="958"/>
      <c r="C7" s="958"/>
      <c r="D7" s="958"/>
      <c r="E7" s="958"/>
      <c r="F7" s="958"/>
      <c r="G7" s="958"/>
      <c r="H7" s="958"/>
      <c r="I7" s="958"/>
      <c r="J7" s="958"/>
      <c r="K7" s="958"/>
      <c r="L7" s="958"/>
      <c r="M7" s="958"/>
      <c r="N7" s="958"/>
      <c r="O7" s="958"/>
      <c r="P7" s="958"/>
      <c r="Q7" s="958"/>
      <c r="R7" s="958"/>
      <c r="S7" s="958"/>
    </row>
    <row r="8" spans="1:22" ht="15.75">
      <c r="A8" s="39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1114" t="s">
        <v>235</v>
      </c>
      <c r="Q8" s="1114"/>
      <c r="R8" s="1114"/>
      <c r="S8" s="1114"/>
      <c r="U8" s="32"/>
    </row>
    <row r="9" spans="1:22">
      <c r="P9" s="1098" t="s">
        <v>933</v>
      </c>
      <c r="Q9" s="1098"/>
      <c r="R9" s="1098"/>
      <c r="S9" s="1098"/>
    </row>
    <row r="10" spans="1:22" ht="28.5" customHeight="1">
      <c r="A10" s="1127" t="s">
        <v>25</v>
      </c>
      <c r="B10" s="1080" t="s">
        <v>212</v>
      </c>
      <c r="C10" s="1080" t="s">
        <v>399</v>
      </c>
      <c r="D10" s="1080" t="s">
        <v>507</v>
      </c>
      <c r="E10" s="960" t="s">
        <v>950</v>
      </c>
      <c r="F10" s="960"/>
      <c r="G10" s="960"/>
      <c r="H10" s="940" t="s">
        <v>948</v>
      </c>
      <c r="I10" s="982"/>
      <c r="J10" s="941"/>
      <c r="K10" s="987" t="s">
        <v>849</v>
      </c>
      <c r="L10" s="988"/>
      <c r="M10" s="1111"/>
      <c r="N10" s="1091" t="s">
        <v>164</v>
      </c>
      <c r="O10" s="1115"/>
      <c r="P10" s="1116"/>
      <c r="Q10" s="936" t="s">
        <v>952</v>
      </c>
      <c r="R10" s="936"/>
      <c r="S10" s="936"/>
      <c r="T10" s="1080" t="s">
        <v>262</v>
      </c>
      <c r="U10" s="1080" t="s">
        <v>452</v>
      </c>
      <c r="V10" s="1080" t="s">
        <v>400</v>
      </c>
    </row>
    <row r="11" spans="1:22" ht="69" customHeight="1">
      <c r="A11" s="1128"/>
      <c r="B11" s="1081"/>
      <c r="C11" s="1081"/>
      <c r="D11" s="1081"/>
      <c r="E11" s="533" t="s">
        <v>184</v>
      </c>
      <c r="F11" s="533" t="s">
        <v>213</v>
      </c>
      <c r="G11" s="533" t="s">
        <v>18</v>
      </c>
      <c r="H11" s="533" t="s">
        <v>184</v>
      </c>
      <c r="I11" s="533" t="s">
        <v>213</v>
      </c>
      <c r="J11" s="533" t="s">
        <v>18</v>
      </c>
      <c r="K11" s="533" t="s">
        <v>184</v>
      </c>
      <c r="L11" s="533" t="s">
        <v>213</v>
      </c>
      <c r="M11" s="533" t="s">
        <v>18</v>
      </c>
      <c r="N11" s="533" t="s">
        <v>184</v>
      </c>
      <c r="O11" s="533" t="s">
        <v>213</v>
      </c>
      <c r="P11" s="533" t="s">
        <v>18</v>
      </c>
      <c r="Q11" s="533" t="s">
        <v>249</v>
      </c>
      <c r="R11" s="533" t="s">
        <v>227</v>
      </c>
      <c r="S11" s="533" t="s">
        <v>228</v>
      </c>
      <c r="T11" s="1081"/>
      <c r="U11" s="1081"/>
      <c r="V11" s="1081"/>
    </row>
    <row r="12" spans="1:22">
      <c r="A12" s="547">
        <v>1</v>
      </c>
      <c r="B12" s="548">
        <v>2</v>
      </c>
      <c r="C12" s="437">
        <v>3</v>
      </c>
      <c r="D12" s="547">
        <v>4</v>
      </c>
      <c r="E12" s="548">
        <v>5</v>
      </c>
      <c r="F12" s="437">
        <v>6</v>
      </c>
      <c r="G12" s="547">
        <v>7</v>
      </c>
      <c r="H12" s="548">
        <v>8</v>
      </c>
      <c r="I12" s="437">
        <v>9</v>
      </c>
      <c r="J12" s="547">
        <v>10</v>
      </c>
      <c r="K12" s="548">
        <v>11</v>
      </c>
      <c r="L12" s="437">
        <v>12</v>
      </c>
      <c r="M12" s="547">
        <v>13</v>
      </c>
      <c r="N12" s="548">
        <v>14</v>
      </c>
      <c r="O12" s="437">
        <v>15</v>
      </c>
      <c r="P12" s="547">
        <v>16</v>
      </c>
      <c r="Q12" s="548">
        <v>17</v>
      </c>
      <c r="R12" s="437">
        <v>18</v>
      </c>
      <c r="S12" s="547">
        <v>19</v>
      </c>
      <c r="T12" s="548">
        <v>20</v>
      </c>
      <c r="U12" s="547">
        <v>21</v>
      </c>
      <c r="V12" s="548">
        <v>22</v>
      </c>
    </row>
    <row r="13" spans="1:22" ht="15" customHeight="1">
      <c r="A13" s="218">
        <v>1</v>
      </c>
      <c r="B13" s="118" t="s">
        <v>685</v>
      </c>
      <c r="C13" s="1118" t="s">
        <v>729</v>
      </c>
      <c r="D13" s="1119"/>
      <c r="E13" s="1119"/>
      <c r="F13" s="1119"/>
      <c r="G13" s="1119"/>
      <c r="H13" s="1119"/>
      <c r="I13" s="1119"/>
      <c r="J13" s="1119"/>
      <c r="K13" s="1119"/>
      <c r="L13" s="1119"/>
      <c r="M13" s="1119"/>
      <c r="N13" s="1119"/>
      <c r="O13" s="1119"/>
      <c r="P13" s="1119"/>
      <c r="Q13" s="1119"/>
      <c r="R13" s="1119"/>
      <c r="S13" s="1119"/>
      <c r="T13" s="1119"/>
      <c r="U13" s="1119"/>
      <c r="V13" s="1120"/>
    </row>
    <row r="14" spans="1:22" ht="15" customHeight="1">
      <c r="A14" s="218">
        <v>2</v>
      </c>
      <c r="B14" s="118" t="s">
        <v>686</v>
      </c>
      <c r="C14" s="1121"/>
      <c r="D14" s="1122"/>
      <c r="E14" s="1122"/>
      <c r="F14" s="1122"/>
      <c r="G14" s="1122"/>
      <c r="H14" s="1122"/>
      <c r="I14" s="1122"/>
      <c r="J14" s="1122"/>
      <c r="K14" s="1122"/>
      <c r="L14" s="1122"/>
      <c r="M14" s="1122"/>
      <c r="N14" s="1122"/>
      <c r="O14" s="1122"/>
      <c r="P14" s="1122"/>
      <c r="Q14" s="1122"/>
      <c r="R14" s="1122"/>
      <c r="S14" s="1122"/>
      <c r="T14" s="1122"/>
      <c r="U14" s="1122"/>
      <c r="V14" s="1123"/>
    </row>
    <row r="15" spans="1:22" ht="15" customHeight="1">
      <c r="A15" s="218">
        <v>3</v>
      </c>
      <c r="B15" s="118" t="s">
        <v>687</v>
      </c>
      <c r="C15" s="1121"/>
      <c r="D15" s="1122"/>
      <c r="E15" s="1122"/>
      <c r="F15" s="1122"/>
      <c r="G15" s="1122"/>
      <c r="H15" s="1122"/>
      <c r="I15" s="1122"/>
      <c r="J15" s="1122"/>
      <c r="K15" s="1122"/>
      <c r="L15" s="1122"/>
      <c r="M15" s="1122"/>
      <c r="N15" s="1122"/>
      <c r="O15" s="1122"/>
      <c r="P15" s="1122"/>
      <c r="Q15" s="1122"/>
      <c r="R15" s="1122"/>
      <c r="S15" s="1122"/>
      <c r="T15" s="1122"/>
      <c r="U15" s="1122"/>
      <c r="V15" s="1123"/>
    </row>
    <row r="16" spans="1:22" ht="15" customHeight="1">
      <c r="A16" s="218">
        <v>4</v>
      </c>
      <c r="B16" s="118" t="s">
        <v>688</v>
      </c>
      <c r="C16" s="1121"/>
      <c r="D16" s="1122"/>
      <c r="E16" s="1122"/>
      <c r="F16" s="1122"/>
      <c r="G16" s="1122"/>
      <c r="H16" s="1122"/>
      <c r="I16" s="1122"/>
      <c r="J16" s="1122"/>
      <c r="K16" s="1122"/>
      <c r="L16" s="1122"/>
      <c r="M16" s="1122"/>
      <c r="N16" s="1122"/>
      <c r="O16" s="1122"/>
      <c r="P16" s="1122"/>
      <c r="Q16" s="1122"/>
      <c r="R16" s="1122"/>
      <c r="S16" s="1122"/>
      <c r="T16" s="1122"/>
      <c r="U16" s="1122"/>
      <c r="V16" s="1123"/>
    </row>
    <row r="17" spans="1:22" ht="15" customHeight="1">
      <c r="A17" s="218">
        <v>5</v>
      </c>
      <c r="B17" s="118" t="s">
        <v>689</v>
      </c>
      <c r="C17" s="1121"/>
      <c r="D17" s="1122"/>
      <c r="E17" s="1122"/>
      <c r="F17" s="1122"/>
      <c r="G17" s="1122"/>
      <c r="H17" s="1122"/>
      <c r="I17" s="1122"/>
      <c r="J17" s="1122"/>
      <c r="K17" s="1122"/>
      <c r="L17" s="1122"/>
      <c r="M17" s="1122"/>
      <c r="N17" s="1122"/>
      <c r="O17" s="1122"/>
      <c r="P17" s="1122"/>
      <c r="Q17" s="1122"/>
      <c r="R17" s="1122"/>
      <c r="S17" s="1122"/>
      <c r="T17" s="1122"/>
      <c r="U17" s="1122"/>
      <c r="V17" s="1123"/>
    </row>
    <row r="18" spans="1:22" ht="15" customHeight="1">
      <c r="A18" s="218">
        <v>6</v>
      </c>
      <c r="B18" s="118" t="s">
        <v>690</v>
      </c>
      <c r="C18" s="1121"/>
      <c r="D18" s="1122"/>
      <c r="E18" s="1122"/>
      <c r="F18" s="1122"/>
      <c r="G18" s="1122"/>
      <c r="H18" s="1122"/>
      <c r="I18" s="1122"/>
      <c r="J18" s="1122"/>
      <c r="K18" s="1122"/>
      <c r="L18" s="1122"/>
      <c r="M18" s="1122"/>
      <c r="N18" s="1122"/>
      <c r="O18" s="1122"/>
      <c r="P18" s="1122"/>
      <c r="Q18" s="1122"/>
      <c r="R18" s="1122"/>
      <c r="S18" s="1122"/>
      <c r="T18" s="1122"/>
      <c r="U18" s="1122"/>
      <c r="V18" s="1123"/>
    </row>
    <row r="19" spans="1:22" ht="15" customHeight="1">
      <c r="A19" s="218">
        <v>7</v>
      </c>
      <c r="B19" s="118" t="s">
        <v>691</v>
      </c>
      <c r="C19" s="1121"/>
      <c r="D19" s="1122"/>
      <c r="E19" s="1122"/>
      <c r="F19" s="1122"/>
      <c r="G19" s="1122"/>
      <c r="H19" s="1122"/>
      <c r="I19" s="1122"/>
      <c r="J19" s="1122"/>
      <c r="K19" s="1122"/>
      <c r="L19" s="1122"/>
      <c r="M19" s="1122"/>
      <c r="N19" s="1122"/>
      <c r="O19" s="1122"/>
      <c r="P19" s="1122"/>
      <c r="Q19" s="1122"/>
      <c r="R19" s="1122"/>
      <c r="S19" s="1122"/>
      <c r="T19" s="1122"/>
      <c r="U19" s="1122"/>
      <c r="V19" s="1123"/>
    </row>
    <row r="20" spans="1:22" ht="15" customHeight="1">
      <c r="A20" s="218">
        <v>8</v>
      </c>
      <c r="B20" s="118" t="s">
        <v>692</v>
      </c>
      <c r="C20" s="1121"/>
      <c r="D20" s="1122"/>
      <c r="E20" s="1122"/>
      <c r="F20" s="1122"/>
      <c r="G20" s="1122"/>
      <c r="H20" s="1122"/>
      <c r="I20" s="1122"/>
      <c r="J20" s="1122"/>
      <c r="K20" s="1122"/>
      <c r="L20" s="1122"/>
      <c r="M20" s="1122"/>
      <c r="N20" s="1122"/>
      <c r="O20" s="1122"/>
      <c r="P20" s="1122"/>
      <c r="Q20" s="1122"/>
      <c r="R20" s="1122"/>
      <c r="S20" s="1122"/>
      <c r="T20" s="1122"/>
      <c r="U20" s="1122"/>
      <c r="V20" s="1123"/>
    </row>
    <row r="21" spans="1:22" ht="15" customHeight="1">
      <c r="A21" s="218">
        <v>9</v>
      </c>
      <c r="B21" s="118" t="s">
        <v>693</v>
      </c>
      <c r="C21" s="1121"/>
      <c r="D21" s="1122"/>
      <c r="E21" s="1122"/>
      <c r="F21" s="1122"/>
      <c r="G21" s="1122"/>
      <c r="H21" s="1122"/>
      <c r="I21" s="1122"/>
      <c r="J21" s="1122"/>
      <c r="K21" s="1122"/>
      <c r="L21" s="1122"/>
      <c r="M21" s="1122"/>
      <c r="N21" s="1122"/>
      <c r="O21" s="1122"/>
      <c r="P21" s="1122"/>
      <c r="Q21" s="1122"/>
      <c r="R21" s="1122"/>
      <c r="S21" s="1122"/>
      <c r="T21" s="1122"/>
      <c r="U21" s="1122"/>
      <c r="V21" s="1123"/>
    </row>
    <row r="22" spans="1:22" ht="15" customHeight="1">
      <c r="A22" s="218">
        <v>10</v>
      </c>
      <c r="B22" s="118" t="s">
        <v>694</v>
      </c>
      <c r="C22" s="1121"/>
      <c r="D22" s="1122"/>
      <c r="E22" s="1122"/>
      <c r="F22" s="1122"/>
      <c r="G22" s="1122"/>
      <c r="H22" s="1122"/>
      <c r="I22" s="1122"/>
      <c r="J22" s="1122"/>
      <c r="K22" s="1122"/>
      <c r="L22" s="1122"/>
      <c r="M22" s="1122"/>
      <c r="N22" s="1122"/>
      <c r="O22" s="1122"/>
      <c r="P22" s="1122"/>
      <c r="Q22" s="1122"/>
      <c r="R22" s="1122"/>
      <c r="S22" s="1122"/>
      <c r="T22" s="1122"/>
      <c r="U22" s="1122"/>
      <c r="V22" s="1123"/>
    </row>
    <row r="23" spans="1:22" ht="15" customHeight="1">
      <c r="A23" s="218">
        <v>11</v>
      </c>
      <c r="B23" s="118" t="s">
        <v>695</v>
      </c>
      <c r="C23" s="1121"/>
      <c r="D23" s="1122"/>
      <c r="E23" s="1122"/>
      <c r="F23" s="1122"/>
      <c r="G23" s="1122"/>
      <c r="H23" s="1122"/>
      <c r="I23" s="1122"/>
      <c r="J23" s="1122"/>
      <c r="K23" s="1122"/>
      <c r="L23" s="1122"/>
      <c r="M23" s="1122"/>
      <c r="N23" s="1122"/>
      <c r="O23" s="1122"/>
      <c r="P23" s="1122"/>
      <c r="Q23" s="1122"/>
      <c r="R23" s="1122"/>
      <c r="S23" s="1122"/>
      <c r="T23" s="1122"/>
      <c r="U23" s="1122"/>
      <c r="V23" s="1123"/>
    </row>
    <row r="24" spans="1:22" ht="15" customHeight="1">
      <c r="A24" s="218">
        <v>12</v>
      </c>
      <c r="B24" s="118" t="s">
        <v>696</v>
      </c>
      <c r="C24" s="1121"/>
      <c r="D24" s="1122"/>
      <c r="E24" s="1122"/>
      <c r="F24" s="1122"/>
      <c r="G24" s="1122"/>
      <c r="H24" s="1122"/>
      <c r="I24" s="1122"/>
      <c r="J24" s="1122"/>
      <c r="K24" s="1122"/>
      <c r="L24" s="1122"/>
      <c r="M24" s="1122"/>
      <c r="N24" s="1122"/>
      <c r="O24" s="1122"/>
      <c r="P24" s="1122"/>
      <c r="Q24" s="1122"/>
      <c r="R24" s="1122"/>
      <c r="S24" s="1122"/>
      <c r="T24" s="1122"/>
      <c r="U24" s="1122"/>
      <c r="V24" s="1123"/>
    </row>
    <row r="25" spans="1:22" ht="15" customHeight="1">
      <c r="A25" s="218">
        <v>13</v>
      </c>
      <c r="B25" s="118" t="s">
        <v>697</v>
      </c>
      <c r="C25" s="1121"/>
      <c r="D25" s="1122"/>
      <c r="E25" s="1122"/>
      <c r="F25" s="1122"/>
      <c r="G25" s="1122"/>
      <c r="H25" s="1122"/>
      <c r="I25" s="1122"/>
      <c r="J25" s="1122"/>
      <c r="K25" s="1122"/>
      <c r="L25" s="1122"/>
      <c r="M25" s="1122"/>
      <c r="N25" s="1122"/>
      <c r="O25" s="1122"/>
      <c r="P25" s="1122"/>
      <c r="Q25" s="1122"/>
      <c r="R25" s="1122"/>
      <c r="S25" s="1122"/>
      <c r="T25" s="1122"/>
      <c r="U25" s="1122"/>
      <c r="V25" s="1123"/>
    </row>
    <row r="26" spans="1:22" ht="15" customHeight="1">
      <c r="A26" s="218">
        <v>14</v>
      </c>
      <c r="B26" s="118" t="s">
        <v>698</v>
      </c>
      <c r="C26" s="1121"/>
      <c r="D26" s="1122"/>
      <c r="E26" s="1122"/>
      <c r="F26" s="1122"/>
      <c r="G26" s="1122"/>
      <c r="H26" s="1122"/>
      <c r="I26" s="1122"/>
      <c r="J26" s="1122"/>
      <c r="K26" s="1122"/>
      <c r="L26" s="1122"/>
      <c r="M26" s="1122"/>
      <c r="N26" s="1122"/>
      <c r="O26" s="1122"/>
      <c r="P26" s="1122"/>
      <c r="Q26" s="1122"/>
      <c r="R26" s="1122"/>
      <c r="S26" s="1122"/>
      <c r="T26" s="1122"/>
      <c r="U26" s="1122"/>
      <c r="V26" s="1123"/>
    </row>
    <row r="27" spans="1:22" ht="15" customHeight="1">
      <c r="A27" s="218">
        <v>15</v>
      </c>
      <c r="B27" s="118" t="s">
        <v>699</v>
      </c>
      <c r="C27" s="1121"/>
      <c r="D27" s="1122"/>
      <c r="E27" s="1122"/>
      <c r="F27" s="1122"/>
      <c r="G27" s="1122"/>
      <c r="H27" s="1122"/>
      <c r="I27" s="1122"/>
      <c r="J27" s="1122"/>
      <c r="K27" s="1122"/>
      <c r="L27" s="1122"/>
      <c r="M27" s="1122"/>
      <c r="N27" s="1122"/>
      <c r="O27" s="1122"/>
      <c r="P27" s="1122"/>
      <c r="Q27" s="1122"/>
      <c r="R27" s="1122"/>
      <c r="S27" s="1122"/>
      <c r="T27" s="1122"/>
      <c r="U27" s="1122"/>
      <c r="V27" s="1123"/>
    </row>
    <row r="28" spans="1:22" ht="15" customHeight="1">
      <c r="A28" s="218">
        <v>16</v>
      </c>
      <c r="B28" s="226" t="s">
        <v>700</v>
      </c>
      <c r="C28" s="1121"/>
      <c r="D28" s="1122"/>
      <c r="E28" s="1122"/>
      <c r="F28" s="1122"/>
      <c r="G28" s="1122"/>
      <c r="H28" s="1122"/>
      <c r="I28" s="1122"/>
      <c r="J28" s="1122"/>
      <c r="K28" s="1122"/>
      <c r="L28" s="1122"/>
      <c r="M28" s="1122"/>
      <c r="N28" s="1122"/>
      <c r="O28" s="1122"/>
      <c r="P28" s="1122"/>
      <c r="Q28" s="1122"/>
      <c r="R28" s="1122"/>
      <c r="S28" s="1122"/>
      <c r="T28" s="1122"/>
      <c r="U28" s="1122"/>
      <c r="V28" s="1123"/>
    </row>
    <row r="29" spans="1:22" ht="15" customHeight="1">
      <c r="A29" s="218">
        <v>17</v>
      </c>
      <c r="B29" s="226" t="s">
        <v>701</v>
      </c>
      <c r="C29" s="1121"/>
      <c r="D29" s="1122"/>
      <c r="E29" s="1122"/>
      <c r="F29" s="1122"/>
      <c r="G29" s="1122"/>
      <c r="H29" s="1122"/>
      <c r="I29" s="1122"/>
      <c r="J29" s="1122"/>
      <c r="K29" s="1122"/>
      <c r="L29" s="1122"/>
      <c r="M29" s="1122"/>
      <c r="N29" s="1122"/>
      <c r="O29" s="1122"/>
      <c r="P29" s="1122"/>
      <c r="Q29" s="1122"/>
      <c r="R29" s="1122"/>
      <c r="S29" s="1122"/>
      <c r="T29" s="1122"/>
      <c r="U29" s="1122"/>
      <c r="V29" s="1123"/>
    </row>
    <row r="30" spans="1:22" ht="15" customHeight="1">
      <c r="A30" s="218">
        <v>18</v>
      </c>
      <c r="B30" s="226" t="s">
        <v>702</v>
      </c>
      <c r="C30" s="1121"/>
      <c r="D30" s="1122"/>
      <c r="E30" s="1122"/>
      <c r="F30" s="1122"/>
      <c r="G30" s="1122"/>
      <c r="H30" s="1122"/>
      <c r="I30" s="1122"/>
      <c r="J30" s="1122"/>
      <c r="K30" s="1122"/>
      <c r="L30" s="1122"/>
      <c r="M30" s="1122"/>
      <c r="N30" s="1122"/>
      <c r="O30" s="1122"/>
      <c r="P30" s="1122"/>
      <c r="Q30" s="1122"/>
      <c r="R30" s="1122"/>
      <c r="S30" s="1122"/>
      <c r="T30" s="1122"/>
      <c r="U30" s="1122"/>
      <c r="V30" s="1123"/>
    </row>
    <row r="31" spans="1:22" ht="15" customHeight="1">
      <c r="A31" s="218">
        <v>19</v>
      </c>
      <c r="B31" s="226" t="s">
        <v>703</v>
      </c>
      <c r="C31" s="1121"/>
      <c r="D31" s="1122"/>
      <c r="E31" s="1122"/>
      <c r="F31" s="1122"/>
      <c r="G31" s="1122"/>
      <c r="H31" s="1122"/>
      <c r="I31" s="1122"/>
      <c r="J31" s="1122"/>
      <c r="K31" s="1122"/>
      <c r="L31" s="1122"/>
      <c r="M31" s="1122"/>
      <c r="N31" s="1122"/>
      <c r="O31" s="1122"/>
      <c r="P31" s="1122"/>
      <c r="Q31" s="1122"/>
      <c r="R31" s="1122"/>
      <c r="S31" s="1122"/>
      <c r="T31" s="1122"/>
      <c r="U31" s="1122"/>
      <c r="V31" s="1123"/>
    </row>
    <row r="32" spans="1:22" ht="15" customHeight="1">
      <c r="A32" s="218">
        <v>20</v>
      </c>
      <c r="B32" s="226" t="s">
        <v>704</v>
      </c>
      <c r="C32" s="1121"/>
      <c r="D32" s="1122"/>
      <c r="E32" s="1122"/>
      <c r="F32" s="1122"/>
      <c r="G32" s="1122"/>
      <c r="H32" s="1122"/>
      <c r="I32" s="1122"/>
      <c r="J32" s="1122"/>
      <c r="K32" s="1122"/>
      <c r="L32" s="1122"/>
      <c r="M32" s="1122"/>
      <c r="N32" s="1122"/>
      <c r="O32" s="1122"/>
      <c r="P32" s="1122"/>
      <c r="Q32" s="1122"/>
      <c r="R32" s="1122"/>
      <c r="S32" s="1122"/>
      <c r="T32" s="1122"/>
      <c r="U32" s="1122"/>
      <c r="V32" s="1123"/>
    </row>
    <row r="33" spans="1:22" ht="15" customHeight="1">
      <c r="A33" s="218">
        <v>21</v>
      </c>
      <c r="B33" s="226" t="s">
        <v>705</v>
      </c>
      <c r="C33" s="1121"/>
      <c r="D33" s="1122"/>
      <c r="E33" s="1122"/>
      <c r="F33" s="1122"/>
      <c r="G33" s="1122"/>
      <c r="H33" s="1122"/>
      <c r="I33" s="1122"/>
      <c r="J33" s="1122"/>
      <c r="K33" s="1122"/>
      <c r="L33" s="1122"/>
      <c r="M33" s="1122"/>
      <c r="N33" s="1122"/>
      <c r="O33" s="1122"/>
      <c r="P33" s="1122"/>
      <c r="Q33" s="1122"/>
      <c r="R33" s="1122"/>
      <c r="S33" s="1122"/>
      <c r="T33" s="1122"/>
      <c r="U33" s="1122"/>
      <c r="V33" s="1123"/>
    </row>
    <row r="34" spans="1:22" ht="15" customHeight="1">
      <c r="A34" s="218">
        <v>22</v>
      </c>
      <c r="B34" s="226" t="s">
        <v>706</v>
      </c>
      <c r="C34" s="1121"/>
      <c r="D34" s="1122"/>
      <c r="E34" s="1122"/>
      <c r="F34" s="1122"/>
      <c r="G34" s="1122"/>
      <c r="H34" s="1122"/>
      <c r="I34" s="1122"/>
      <c r="J34" s="1122"/>
      <c r="K34" s="1122"/>
      <c r="L34" s="1122"/>
      <c r="M34" s="1122"/>
      <c r="N34" s="1122"/>
      <c r="O34" s="1122"/>
      <c r="P34" s="1122"/>
      <c r="Q34" s="1122"/>
      <c r="R34" s="1122"/>
      <c r="S34" s="1122"/>
      <c r="T34" s="1122"/>
      <c r="U34" s="1122"/>
      <c r="V34" s="1123"/>
    </row>
    <row r="35" spans="1:22" ht="15" customHeight="1">
      <c r="A35" s="218">
        <v>23</v>
      </c>
      <c r="B35" s="226" t="s">
        <v>707</v>
      </c>
      <c r="C35" s="1121"/>
      <c r="D35" s="1122"/>
      <c r="E35" s="1122"/>
      <c r="F35" s="1122"/>
      <c r="G35" s="1122"/>
      <c r="H35" s="1122"/>
      <c r="I35" s="1122"/>
      <c r="J35" s="1122"/>
      <c r="K35" s="1122"/>
      <c r="L35" s="1122"/>
      <c r="M35" s="1122"/>
      <c r="N35" s="1122"/>
      <c r="O35" s="1122"/>
      <c r="P35" s="1122"/>
      <c r="Q35" s="1122"/>
      <c r="R35" s="1122"/>
      <c r="S35" s="1122"/>
      <c r="T35" s="1122"/>
      <c r="U35" s="1122"/>
      <c r="V35" s="1123"/>
    </row>
    <row r="36" spans="1:22" ht="15" customHeight="1">
      <c r="A36" s="218">
        <v>24</v>
      </c>
      <c r="B36" s="226" t="s">
        <v>708</v>
      </c>
      <c r="C36" s="1121"/>
      <c r="D36" s="1122"/>
      <c r="E36" s="1122"/>
      <c r="F36" s="1122"/>
      <c r="G36" s="1122"/>
      <c r="H36" s="1122"/>
      <c r="I36" s="1122"/>
      <c r="J36" s="1122"/>
      <c r="K36" s="1122"/>
      <c r="L36" s="1122"/>
      <c r="M36" s="1122"/>
      <c r="N36" s="1122"/>
      <c r="O36" s="1122"/>
      <c r="P36" s="1122"/>
      <c r="Q36" s="1122"/>
      <c r="R36" s="1122"/>
      <c r="S36" s="1122"/>
      <c r="T36" s="1122"/>
      <c r="U36" s="1122"/>
      <c r="V36" s="1123"/>
    </row>
    <row r="37" spans="1:22" ht="15" customHeight="1">
      <c r="A37" s="218">
        <v>25</v>
      </c>
      <c r="B37" s="226" t="s">
        <v>709</v>
      </c>
      <c r="C37" s="1121"/>
      <c r="D37" s="1122"/>
      <c r="E37" s="1122"/>
      <c r="F37" s="1122"/>
      <c r="G37" s="1122"/>
      <c r="H37" s="1122"/>
      <c r="I37" s="1122"/>
      <c r="J37" s="1122"/>
      <c r="K37" s="1122"/>
      <c r="L37" s="1122"/>
      <c r="M37" s="1122"/>
      <c r="N37" s="1122"/>
      <c r="O37" s="1122"/>
      <c r="P37" s="1122"/>
      <c r="Q37" s="1122"/>
      <c r="R37" s="1122"/>
      <c r="S37" s="1122"/>
      <c r="T37" s="1122"/>
      <c r="U37" s="1122"/>
      <c r="V37" s="1123"/>
    </row>
    <row r="38" spans="1:22" ht="15" customHeight="1">
      <c r="A38" s="218">
        <v>26</v>
      </c>
      <c r="B38" s="226" t="s">
        <v>710</v>
      </c>
      <c r="C38" s="1121"/>
      <c r="D38" s="1122"/>
      <c r="E38" s="1122"/>
      <c r="F38" s="1122"/>
      <c r="G38" s="1122"/>
      <c r="H38" s="1122"/>
      <c r="I38" s="1122"/>
      <c r="J38" s="1122"/>
      <c r="K38" s="1122"/>
      <c r="L38" s="1122"/>
      <c r="M38" s="1122"/>
      <c r="N38" s="1122"/>
      <c r="O38" s="1122"/>
      <c r="P38" s="1122"/>
      <c r="Q38" s="1122"/>
      <c r="R38" s="1122"/>
      <c r="S38" s="1122"/>
      <c r="T38" s="1122"/>
      <c r="U38" s="1122"/>
      <c r="V38" s="1123"/>
    </row>
    <row r="39" spans="1:22" ht="15" customHeight="1">
      <c r="A39" s="218">
        <v>27</v>
      </c>
      <c r="B39" s="226" t="s">
        <v>711</v>
      </c>
      <c r="C39" s="1121"/>
      <c r="D39" s="1122"/>
      <c r="E39" s="1122"/>
      <c r="F39" s="1122"/>
      <c r="G39" s="1122"/>
      <c r="H39" s="1122"/>
      <c r="I39" s="1122"/>
      <c r="J39" s="1122"/>
      <c r="K39" s="1122"/>
      <c r="L39" s="1122"/>
      <c r="M39" s="1122"/>
      <c r="N39" s="1122"/>
      <c r="O39" s="1122"/>
      <c r="P39" s="1122"/>
      <c r="Q39" s="1122"/>
      <c r="R39" s="1122"/>
      <c r="S39" s="1122"/>
      <c r="T39" s="1122"/>
      <c r="U39" s="1122"/>
      <c r="V39" s="1123"/>
    </row>
    <row r="40" spans="1:22" ht="15" customHeight="1">
      <c r="A40" s="218">
        <v>28</v>
      </c>
      <c r="B40" s="226" t="s">
        <v>712</v>
      </c>
      <c r="C40" s="1121"/>
      <c r="D40" s="1122"/>
      <c r="E40" s="1122"/>
      <c r="F40" s="1122"/>
      <c r="G40" s="1122"/>
      <c r="H40" s="1122"/>
      <c r="I40" s="1122"/>
      <c r="J40" s="1122"/>
      <c r="K40" s="1122"/>
      <c r="L40" s="1122"/>
      <c r="M40" s="1122"/>
      <c r="N40" s="1122"/>
      <c r="O40" s="1122"/>
      <c r="P40" s="1122"/>
      <c r="Q40" s="1122"/>
      <c r="R40" s="1122"/>
      <c r="S40" s="1122"/>
      <c r="T40" s="1122"/>
      <c r="U40" s="1122"/>
      <c r="V40" s="1123"/>
    </row>
    <row r="41" spans="1:22" ht="15" customHeight="1">
      <c r="A41" s="218">
        <v>29</v>
      </c>
      <c r="B41" s="226" t="s">
        <v>713</v>
      </c>
      <c r="C41" s="1121"/>
      <c r="D41" s="1122"/>
      <c r="E41" s="1122"/>
      <c r="F41" s="1122"/>
      <c r="G41" s="1122"/>
      <c r="H41" s="1122"/>
      <c r="I41" s="1122"/>
      <c r="J41" s="1122"/>
      <c r="K41" s="1122"/>
      <c r="L41" s="1122"/>
      <c r="M41" s="1122"/>
      <c r="N41" s="1122"/>
      <c r="O41" s="1122"/>
      <c r="P41" s="1122"/>
      <c r="Q41" s="1122"/>
      <c r="R41" s="1122"/>
      <c r="S41" s="1122"/>
      <c r="T41" s="1122"/>
      <c r="U41" s="1122"/>
      <c r="V41" s="1123"/>
    </row>
    <row r="42" spans="1:22" ht="15" customHeight="1">
      <c r="A42" s="218">
        <v>30</v>
      </c>
      <c r="B42" s="226" t="s">
        <v>714</v>
      </c>
      <c r="C42" s="1124"/>
      <c r="D42" s="1125"/>
      <c r="E42" s="1125"/>
      <c r="F42" s="1125"/>
      <c r="G42" s="1125"/>
      <c r="H42" s="1125"/>
      <c r="I42" s="1125"/>
      <c r="J42" s="1125"/>
      <c r="K42" s="1125"/>
      <c r="L42" s="1125"/>
      <c r="M42" s="1125"/>
      <c r="N42" s="1125"/>
      <c r="O42" s="1125"/>
      <c r="P42" s="1125"/>
      <c r="Q42" s="1125"/>
      <c r="R42" s="1125"/>
      <c r="S42" s="1125"/>
      <c r="T42" s="1125"/>
      <c r="U42" s="1125"/>
      <c r="V42" s="1126"/>
    </row>
    <row r="43" spans="1:22" ht="15" customHeight="1">
      <c r="A43" s="383"/>
      <c r="B43" s="534" t="s">
        <v>715</v>
      </c>
      <c r="C43" s="357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</row>
    <row r="48" spans="1:22">
      <c r="A48" s="12" t="s">
        <v>11</v>
      </c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3"/>
      <c r="O48" s="13"/>
      <c r="P48" s="906" t="s">
        <v>12</v>
      </c>
      <c r="Q48" s="906"/>
      <c r="U48" s="12"/>
    </row>
    <row r="49" spans="1:17">
      <c r="A49" s="906" t="s">
        <v>13</v>
      </c>
      <c r="B49" s="906"/>
      <c r="C49" s="906"/>
      <c r="D49" s="906"/>
      <c r="E49" s="906"/>
      <c r="F49" s="906"/>
      <c r="G49" s="906"/>
      <c r="H49" s="906"/>
      <c r="I49" s="906"/>
      <c r="J49" s="906"/>
      <c r="K49" s="906"/>
      <c r="L49" s="906"/>
      <c r="M49" s="906"/>
      <c r="N49" s="906"/>
      <c r="O49" s="906"/>
      <c r="P49" s="906"/>
      <c r="Q49" s="906"/>
    </row>
    <row r="50" spans="1:17">
      <c r="A50" s="906" t="s">
        <v>19</v>
      </c>
      <c r="B50" s="906"/>
      <c r="C50" s="906"/>
      <c r="D50" s="906"/>
      <c r="E50" s="906"/>
      <c r="F50" s="906"/>
      <c r="G50" s="906"/>
      <c r="H50" s="906"/>
      <c r="I50" s="906"/>
      <c r="J50" s="906"/>
      <c r="K50" s="906"/>
      <c r="L50" s="906"/>
      <c r="M50" s="906"/>
      <c r="N50" s="906"/>
      <c r="O50" s="906"/>
      <c r="P50" s="906"/>
      <c r="Q50" s="906"/>
    </row>
    <row r="51" spans="1:17">
      <c r="O51" s="959" t="s">
        <v>83</v>
      </c>
      <c r="P51" s="959"/>
      <c r="Q51" s="959"/>
    </row>
  </sheetData>
  <mergeCells count="24">
    <mergeCell ref="Q1:S1"/>
    <mergeCell ref="A3:Q3"/>
    <mergeCell ref="A4:P4"/>
    <mergeCell ref="A5:Q5"/>
    <mergeCell ref="A7:S7"/>
    <mergeCell ref="P8:S8"/>
    <mergeCell ref="P9:S9"/>
    <mergeCell ref="A10:A11"/>
    <mergeCell ref="B10:B11"/>
    <mergeCell ref="C10:C11"/>
    <mergeCell ref="D10:D11"/>
    <mergeCell ref="E10:G10"/>
    <mergeCell ref="H10:J10"/>
    <mergeCell ref="K10:M10"/>
    <mergeCell ref="N10:P10"/>
    <mergeCell ref="Q10:S10"/>
    <mergeCell ref="O51:Q51"/>
    <mergeCell ref="U10:U11"/>
    <mergeCell ref="T10:T11"/>
    <mergeCell ref="V10:V11"/>
    <mergeCell ref="P48:Q48"/>
    <mergeCell ref="A49:Q49"/>
    <mergeCell ref="A50:Q50"/>
    <mergeCell ref="C13:V42"/>
  </mergeCells>
  <printOptions horizontalCentered="1"/>
  <pageMargins left="0.70866141732283472" right="0.70866141732283472" top="0.23622047244094491" bottom="0" header="0.31496062992125984" footer="0.31496062992125984"/>
  <pageSetup paperSize="9" scale="58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9"/>
  <sheetViews>
    <sheetView zoomScaleSheetLayoutView="86" workbookViewId="0">
      <selection activeCell="E51" sqref="E51"/>
    </sheetView>
  </sheetViews>
  <sheetFormatPr defaultRowHeight="12.75"/>
  <cols>
    <col min="1" max="1" width="9.140625" style="13"/>
    <col min="2" max="3" width="19.28515625" style="13" customWidth="1"/>
    <col min="4" max="4" width="17.85546875" style="13" customWidth="1"/>
    <col min="5" max="5" width="22.5703125" style="13" customWidth="1"/>
    <col min="6" max="6" width="22.5703125" style="607" customWidth="1"/>
    <col min="7" max="7" width="22.5703125" style="13" customWidth="1"/>
    <col min="8" max="8" width="19.42578125" style="13" customWidth="1"/>
    <col min="9" max="9" width="30.140625" style="13" customWidth="1"/>
    <col min="10" max="16384" width="9.140625" style="13"/>
  </cols>
  <sheetData>
    <row r="1" spans="1:12" customFormat="1" ht="15">
      <c r="I1" s="33" t="s">
        <v>66</v>
      </c>
    </row>
    <row r="2" spans="1:12" customFormat="1" ht="15.75">
      <c r="D2" s="85" t="s">
        <v>0</v>
      </c>
      <c r="E2" s="37"/>
      <c r="F2" s="37"/>
      <c r="G2" s="37"/>
      <c r="H2" s="37"/>
      <c r="I2" s="37"/>
    </row>
    <row r="3" spans="1:12" customFormat="1" ht="20.25">
      <c r="B3" s="121"/>
      <c r="C3" s="957" t="s">
        <v>882</v>
      </c>
      <c r="D3" s="957"/>
      <c r="E3" s="957"/>
      <c r="F3" s="599"/>
      <c r="G3" s="101"/>
      <c r="H3" s="101"/>
      <c r="I3" s="101"/>
    </row>
    <row r="4" spans="1:12" customFormat="1" ht="10.5" customHeight="1"/>
    <row r="5" spans="1:12" ht="30.75" customHeight="1">
      <c r="A5" s="1129" t="s">
        <v>953</v>
      </c>
      <c r="B5" s="1129"/>
      <c r="C5" s="1129"/>
      <c r="D5" s="1129"/>
      <c r="E5" s="1129"/>
      <c r="F5" s="1129"/>
      <c r="G5" s="1129"/>
      <c r="H5" s="1129"/>
      <c r="I5" s="1129"/>
    </row>
    <row r="7" spans="1:12" ht="0.75" customHeight="1"/>
    <row r="8" spans="1:12">
      <c r="A8" s="552" t="s">
        <v>765</v>
      </c>
      <c r="I8" s="26" t="s">
        <v>24</v>
      </c>
    </row>
    <row r="9" spans="1:12">
      <c r="D9" s="1089" t="s">
        <v>933</v>
      </c>
      <c r="E9" s="1089"/>
      <c r="F9" s="1089"/>
      <c r="G9" s="1089"/>
      <c r="H9" s="1089"/>
      <c r="I9" s="1089"/>
    </row>
    <row r="10" spans="1:12" ht="44.25" customHeight="1">
      <c r="A10" s="533" t="s">
        <v>2</v>
      </c>
      <c r="B10" s="533" t="s">
        <v>3</v>
      </c>
      <c r="C10" s="779" t="s">
        <v>950</v>
      </c>
      <c r="D10" s="779" t="s">
        <v>955</v>
      </c>
      <c r="E10" s="538" t="s">
        <v>116</v>
      </c>
      <c r="F10" s="606" t="s">
        <v>823</v>
      </c>
      <c r="G10" s="538" t="s">
        <v>464</v>
      </c>
      <c r="H10" s="538" t="s">
        <v>164</v>
      </c>
      <c r="I10" s="779" t="s">
        <v>954</v>
      </c>
    </row>
    <row r="11" spans="1:12" s="90" customFormat="1" ht="15.75" customHeight="1">
      <c r="A11" s="553">
        <v>1</v>
      </c>
      <c r="B11" s="408">
        <v>2</v>
      </c>
      <c r="C11" s="553">
        <v>3</v>
      </c>
      <c r="D11" s="408">
        <v>4</v>
      </c>
      <c r="E11" s="553">
        <v>5</v>
      </c>
      <c r="F11" s="408">
        <v>6</v>
      </c>
      <c r="G11" s="553">
        <v>7</v>
      </c>
      <c r="H11" s="408">
        <v>8</v>
      </c>
      <c r="I11" s="553">
        <v>9</v>
      </c>
    </row>
    <row r="12" spans="1:12" s="90" customFormat="1" ht="15.75" customHeight="1">
      <c r="A12" s="84">
        <v>1</v>
      </c>
      <c r="B12" s="225" t="s">
        <v>685</v>
      </c>
      <c r="C12" s="270">
        <v>26.030774624999999</v>
      </c>
      <c r="D12" s="260">
        <v>0</v>
      </c>
      <c r="E12" s="326">
        <v>13.520546165250829</v>
      </c>
      <c r="F12" s="326">
        <v>0</v>
      </c>
      <c r="G12" s="646">
        <v>420</v>
      </c>
      <c r="H12" s="326">
        <v>13.495796785635957</v>
      </c>
      <c r="I12" s="270">
        <f>D12+(E12-H12)</f>
        <v>2.474937961487278E-2</v>
      </c>
      <c r="K12" s="889">
        <f>147.62/26.53*D12</f>
        <v>0</v>
      </c>
      <c r="L12" s="889">
        <v>0</v>
      </c>
    </row>
    <row r="13" spans="1:12" s="90" customFormat="1" ht="15.75" customHeight="1">
      <c r="A13" s="84">
        <v>2</v>
      </c>
      <c r="B13" s="225" t="s">
        <v>686</v>
      </c>
      <c r="C13" s="270">
        <v>58.422414750000009</v>
      </c>
      <c r="D13" s="260">
        <v>0</v>
      </c>
      <c r="E13" s="326">
        <v>43.816956403286888</v>
      </c>
      <c r="F13" s="326">
        <v>0</v>
      </c>
      <c r="G13" s="646">
        <v>747</v>
      </c>
      <c r="H13" s="326">
        <v>43.73674940023102</v>
      </c>
      <c r="I13" s="270">
        <f t="shared" ref="I13:I42" si="0">D13+(E13-H13)</f>
        <v>8.0207003055868142E-2</v>
      </c>
      <c r="K13" s="889">
        <f t="shared" ref="K13:K41" si="1">147.62/26.53*D13</f>
        <v>0</v>
      </c>
      <c r="L13" s="889">
        <v>0</v>
      </c>
    </row>
    <row r="14" spans="1:12" s="90" customFormat="1" ht="15.75" customHeight="1">
      <c r="A14" s="84">
        <v>3</v>
      </c>
      <c r="B14" s="225" t="s">
        <v>687</v>
      </c>
      <c r="C14" s="270">
        <v>29.185216124999997</v>
      </c>
      <c r="D14" s="260">
        <v>18.928129155672824</v>
      </c>
      <c r="E14" s="326">
        <v>24.414978400859738</v>
      </c>
      <c r="F14" s="326">
        <v>0</v>
      </c>
      <c r="G14" s="646">
        <v>730</v>
      </c>
      <c r="H14" s="326">
        <v>24.370286747035514</v>
      </c>
      <c r="I14" s="270">
        <f t="shared" si="0"/>
        <v>18.972820809497048</v>
      </c>
      <c r="K14" s="889">
        <f t="shared" si="1"/>
        <v>105.32116192839888</v>
      </c>
      <c r="L14" s="889">
        <v>18.928129155672824</v>
      </c>
    </row>
    <row r="15" spans="1:12" s="90" customFormat="1" ht="15.75" customHeight="1">
      <c r="A15" s="84">
        <v>4</v>
      </c>
      <c r="B15" s="225" t="s">
        <v>688</v>
      </c>
      <c r="C15" s="270">
        <v>33.85190025</v>
      </c>
      <c r="D15" s="260">
        <v>14.067092612137204</v>
      </c>
      <c r="E15" s="326">
        <v>19.024580414516105</v>
      </c>
      <c r="F15" s="326">
        <v>0</v>
      </c>
      <c r="G15" s="646">
        <v>515.5</v>
      </c>
      <c r="H15" s="326">
        <v>18.989755892123462</v>
      </c>
      <c r="I15" s="270">
        <f t="shared" si="0"/>
        <v>14.101917134529847</v>
      </c>
      <c r="K15" s="889">
        <f t="shared" si="1"/>
        <v>78.273057346539545</v>
      </c>
      <c r="L15" s="889">
        <v>14.067092612137204</v>
      </c>
    </row>
    <row r="16" spans="1:12" s="90" customFormat="1" ht="15.75" customHeight="1">
      <c r="A16" s="84">
        <v>5</v>
      </c>
      <c r="B16" s="225" t="s">
        <v>689</v>
      </c>
      <c r="C16" s="270">
        <v>39.635849624999999</v>
      </c>
      <c r="D16" s="260">
        <v>3.4918617602713913</v>
      </c>
      <c r="E16" s="326">
        <v>23.034188359773662</v>
      </c>
      <c r="F16" s="326">
        <v>0</v>
      </c>
      <c r="G16" s="646">
        <v>489.90000000000003</v>
      </c>
      <c r="H16" s="326">
        <v>22.992024244147792</v>
      </c>
      <c r="I16" s="270">
        <f t="shared" si="0"/>
        <v>3.5340258758972607</v>
      </c>
      <c r="K16" s="889">
        <f t="shared" si="1"/>
        <v>19.429650699256044</v>
      </c>
      <c r="L16" s="889">
        <v>3.4918617602713913</v>
      </c>
    </row>
    <row r="17" spans="1:14" s="90" customFormat="1" ht="15.75" customHeight="1">
      <c r="A17" s="84">
        <v>6</v>
      </c>
      <c r="B17" s="225" t="s">
        <v>690</v>
      </c>
      <c r="C17" s="270">
        <v>11.538681</v>
      </c>
      <c r="D17" s="260">
        <v>2.8326780814172636</v>
      </c>
      <c r="E17" s="326">
        <v>9.4329686687234062</v>
      </c>
      <c r="F17" s="326">
        <v>0</v>
      </c>
      <c r="G17" s="646">
        <v>750</v>
      </c>
      <c r="H17" s="326">
        <v>9.4157016057198835</v>
      </c>
      <c r="I17" s="270">
        <f t="shared" si="0"/>
        <v>2.8499451444207864</v>
      </c>
      <c r="K17" s="889">
        <f t="shared" si="1"/>
        <v>15.761776795281435</v>
      </c>
      <c r="L17" s="889">
        <v>2.8326780814172636</v>
      </c>
    </row>
    <row r="18" spans="1:14" s="90" customFormat="1" ht="15.75" customHeight="1">
      <c r="A18" s="84">
        <v>7</v>
      </c>
      <c r="B18" s="225" t="s">
        <v>691</v>
      </c>
      <c r="C18" s="270">
        <v>35.695217624999998</v>
      </c>
      <c r="D18" s="260">
        <v>1.2603392385978138E-2</v>
      </c>
      <c r="E18" s="326">
        <v>21.398917668182417</v>
      </c>
      <c r="F18" s="326">
        <v>0</v>
      </c>
      <c r="G18" s="646">
        <v>500</v>
      </c>
      <c r="H18" s="326">
        <v>21.359746917959441</v>
      </c>
      <c r="I18" s="270">
        <f t="shared" si="0"/>
        <v>5.1774142608953806E-2</v>
      </c>
      <c r="K18" s="889">
        <f t="shared" si="1"/>
        <v>7.0128638673882124E-2</v>
      </c>
      <c r="L18" s="889">
        <v>1.2603392385978138E-2</v>
      </c>
    </row>
    <row r="19" spans="1:14" s="90" customFormat="1" ht="15.75" customHeight="1">
      <c r="A19" s="84">
        <v>8</v>
      </c>
      <c r="B19" s="225" t="s">
        <v>692</v>
      </c>
      <c r="C19" s="270">
        <v>7.4317946250000002</v>
      </c>
      <c r="D19" s="260">
        <v>11.69</v>
      </c>
      <c r="E19" s="326">
        <v>5.5103138091617563</v>
      </c>
      <c r="F19" s="326">
        <v>0</v>
      </c>
      <c r="G19" s="646">
        <v>749</v>
      </c>
      <c r="H19" s="326">
        <v>5.5002271716403728</v>
      </c>
      <c r="I19" s="676">
        <f t="shared" si="0"/>
        <v>11.700086637521384</v>
      </c>
      <c r="K19" s="889">
        <f t="shared" si="1"/>
        <v>65.046279683377307</v>
      </c>
      <c r="L19" s="889">
        <v>11.69</v>
      </c>
      <c r="N19" s="90">
        <f>85-16</f>
        <v>69</v>
      </c>
    </row>
    <row r="20" spans="1:14" s="90" customFormat="1" ht="15.75" customHeight="1">
      <c r="A20" s="84">
        <v>9</v>
      </c>
      <c r="B20" s="225" t="s">
        <v>693</v>
      </c>
      <c r="C20" s="270">
        <v>24.024967125</v>
      </c>
      <c r="D20" s="260">
        <v>0</v>
      </c>
      <c r="E20" s="326">
        <v>20.960953031743017</v>
      </c>
      <c r="F20" s="326">
        <v>0</v>
      </c>
      <c r="G20" s="646">
        <v>749</v>
      </c>
      <c r="H20" s="326">
        <v>20.922583976430339</v>
      </c>
      <c r="I20" s="270">
        <f t="shared" si="0"/>
        <v>3.8369055312678313E-2</v>
      </c>
      <c r="K20" s="889">
        <f t="shared" si="1"/>
        <v>0</v>
      </c>
      <c r="L20" s="889">
        <v>0</v>
      </c>
    </row>
    <row r="21" spans="1:14" s="90" customFormat="1" ht="15.75" customHeight="1">
      <c r="A21" s="84">
        <v>10</v>
      </c>
      <c r="B21" s="225" t="s">
        <v>694</v>
      </c>
      <c r="C21" s="270">
        <v>16.027101000000002</v>
      </c>
      <c r="D21" s="260">
        <v>0</v>
      </c>
      <c r="E21" s="326">
        <v>14.110289943415262</v>
      </c>
      <c r="F21" s="326">
        <v>0</v>
      </c>
      <c r="G21" s="646">
        <v>750</v>
      </c>
      <c r="H21" s="326">
        <v>14.084461036948225</v>
      </c>
      <c r="I21" s="270">
        <f t="shared" si="0"/>
        <v>2.5828906467037172E-2</v>
      </c>
      <c r="K21" s="889">
        <f t="shared" si="1"/>
        <v>0</v>
      </c>
      <c r="L21" s="889">
        <v>0</v>
      </c>
    </row>
    <row r="22" spans="1:14" s="90" customFormat="1" ht="15.75" customHeight="1">
      <c r="A22" s="84">
        <v>11</v>
      </c>
      <c r="B22" s="225" t="s">
        <v>695</v>
      </c>
      <c r="C22" s="270">
        <v>67.436628374999998</v>
      </c>
      <c r="D22" s="260">
        <v>33.189458424425176</v>
      </c>
      <c r="E22" s="326">
        <v>40.177386877165794</v>
      </c>
      <c r="F22" s="326">
        <v>0</v>
      </c>
      <c r="G22" s="646">
        <v>543.40000000000009</v>
      </c>
      <c r="H22" s="326">
        <v>40.103842111473398</v>
      </c>
      <c r="I22" s="270">
        <f t="shared" si="0"/>
        <v>33.263003190117573</v>
      </c>
      <c r="K22" s="889">
        <f t="shared" si="1"/>
        <v>184.67500386783433</v>
      </c>
      <c r="L22" s="889">
        <v>33.189458424425176</v>
      </c>
    </row>
    <row r="23" spans="1:14" s="90" customFormat="1" ht="15.75" customHeight="1">
      <c r="A23" s="84">
        <v>12</v>
      </c>
      <c r="B23" s="225" t="s">
        <v>696</v>
      </c>
      <c r="C23" s="270">
        <v>17.576806874999999</v>
      </c>
      <c r="D23" s="260">
        <v>0</v>
      </c>
      <c r="E23" s="326">
        <v>8.0793273242875738</v>
      </c>
      <c r="F23" s="326">
        <v>0</v>
      </c>
      <c r="G23" s="646">
        <v>290</v>
      </c>
      <c r="H23" s="326">
        <v>8.0645381037533088</v>
      </c>
      <c r="I23" s="270">
        <f t="shared" si="0"/>
        <v>1.4789220534265013E-2</v>
      </c>
      <c r="K23" s="889">
        <f t="shared" si="1"/>
        <v>0</v>
      </c>
      <c r="L23" s="889">
        <v>0</v>
      </c>
    </row>
    <row r="24" spans="1:14" s="90" customFormat="1" ht="15.75" customHeight="1">
      <c r="A24" s="84">
        <v>13</v>
      </c>
      <c r="B24" s="225" t="s">
        <v>697</v>
      </c>
      <c r="C24" s="270">
        <v>40.869000000000007</v>
      </c>
      <c r="D24" s="260">
        <v>0</v>
      </c>
      <c r="E24" s="326">
        <v>11.256774727238167</v>
      </c>
      <c r="F24" s="326">
        <v>0</v>
      </c>
      <c r="G24" s="646">
        <v>229.4</v>
      </c>
      <c r="H24" s="326">
        <v>11.236169184565671</v>
      </c>
      <c r="I24" s="270">
        <f t="shared" si="0"/>
        <v>2.0605542672495147E-2</v>
      </c>
      <c r="K24" s="889">
        <f t="shared" si="1"/>
        <v>0</v>
      </c>
      <c r="L24" s="889">
        <v>0</v>
      </c>
    </row>
    <row r="25" spans="1:14" s="90" customFormat="1" ht="15.75" customHeight="1">
      <c r="A25" s="84">
        <v>14</v>
      </c>
      <c r="B25" s="225" t="s">
        <v>698</v>
      </c>
      <c r="C25" s="270">
        <v>9.5333216249999992</v>
      </c>
      <c r="D25" s="260">
        <v>3.4034410855635135</v>
      </c>
      <c r="E25" s="326">
        <v>4.2078102687409533</v>
      </c>
      <c r="F25" s="326">
        <v>0</v>
      </c>
      <c r="G25" s="646">
        <v>420</v>
      </c>
      <c r="H25" s="326">
        <v>4.2001078658634654</v>
      </c>
      <c r="I25" s="270">
        <f t="shared" si="0"/>
        <v>3.4111434884410015</v>
      </c>
      <c r="K25" s="889">
        <f t="shared" si="1"/>
        <v>18.93765446855959</v>
      </c>
      <c r="L25" s="889">
        <v>3.4034410855635135</v>
      </c>
    </row>
    <row r="26" spans="1:14" s="90" customFormat="1" ht="15.75" customHeight="1">
      <c r="A26" s="84">
        <v>15</v>
      </c>
      <c r="B26" s="225" t="s">
        <v>699</v>
      </c>
      <c r="C26" s="270">
        <v>43.353494624999996</v>
      </c>
      <c r="D26" s="260">
        <v>2.7963776856388994E-2</v>
      </c>
      <c r="E26" s="326">
        <v>33.40493105215446</v>
      </c>
      <c r="F26" s="326">
        <v>0</v>
      </c>
      <c r="G26" s="646">
        <v>630</v>
      </c>
      <c r="H26" s="326">
        <v>33.343783276797332</v>
      </c>
      <c r="I26" s="270">
        <f t="shared" si="0"/>
        <v>8.9111552213516895E-2</v>
      </c>
      <c r="K26" s="889">
        <f t="shared" si="1"/>
        <v>0.15559791705767598</v>
      </c>
      <c r="L26" s="889">
        <v>2.7963776856388994E-2</v>
      </c>
    </row>
    <row r="27" spans="1:14" s="90" customFormat="1" ht="15.75" customHeight="1">
      <c r="A27" s="84">
        <v>16</v>
      </c>
      <c r="B27" s="227" t="s">
        <v>700</v>
      </c>
      <c r="C27" s="270">
        <v>23.392214624999998</v>
      </c>
      <c r="D27" s="260">
        <v>0.9384932340746327</v>
      </c>
      <c r="E27" s="326">
        <v>24.050684689515009</v>
      </c>
      <c r="F27" s="326">
        <v>0</v>
      </c>
      <c r="G27" s="646">
        <v>820.19999999999993</v>
      </c>
      <c r="H27" s="326">
        <v>24.006659875864489</v>
      </c>
      <c r="I27" s="270">
        <f t="shared" si="0"/>
        <v>0.98251804772515239</v>
      </c>
      <c r="K27" s="889">
        <f t="shared" si="1"/>
        <v>5.2220268079192342</v>
      </c>
      <c r="L27" s="889">
        <v>0.9384932340746327</v>
      </c>
    </row>
    <row r="28" spans="1:14" ht="18" customHeight="1">
      <c r="A28" s="84">
        <v>17</v>
      </c>
      <c r="B28" s="227" t="s">
        <v>701</v>
      </c>
      <c r="C28" s="824">
        <v>29.530182749999998</v>
      </c>
      <c r="D28" s="822">
        <v>0</v>
      </c>
      <c r="E28" s="326">
        <v>24.546314306581081</v>
      </c>
      <c r="F28" s="326">
        <v>0</v>
      </c>
      <c r="G28" s="647">
        <v>692.1</v>
      </c>
      <c r="H28" s="326">
        <v>24.501382242188527</v>
      </c>
      <c r="I28" s="270">
        <f t="shared" si="0"/>
        <v>4.4932064392554594E-2</v>
      </c>
      <c r="K28" s="889">
        <f t="shared" si="1"/>
        <v>0</v>
      </c>
      <c r="L28" s="889">
        <v>0</v>
      </c>
    </row>
    <row r="29" spans="1:14" ht="16.5" customHeight="1">
      <c r="A29" s="84">
        <v>18</v>
      </c>
      <c r="B29" s="227" t="s">
        <v>702</v>
      </c>
      <c r="C29" s="822">
        <v>46.146657749999996</v>
      </c>
      <c r="D29" s="822">
        <v>0</v>
      </c>
      <c r="E29" s="326">
        <v>42.513066209261183</v>
      </c>
      <c r="F29" s="326">
        <v>0</v>
      </c>
      <c r="G29" s="647">
        <v>746.4</v>
      </c>
      <c r="H29" s="326">
        <v>42.435245979120666</v>
      </c>
      <c r="I29" s="270">
        <f t="shared" si="0"/>
        <v>7.782023014051731E-2</v>
      </c>
      <c r="K29" s="889">
        <f t="shared" si="1"/>
        <v>0</v>
      </c>
      <c r="L29" s="889">
        <v>0</v>
      </c>
    </row>
    <row r="30" spans="1:14" ht="17.25" customHeight="1">
      <c r="A30" s="84">
        <v>19</v>
      </c>
      <c r="B30" s="227" t="s">
        <v>703</v>
      </c>
      <c r="C30" s="822">
        <v>30.236069250000003</v>
      </c>
      <c r="D30" s="822">
        <v>16.274196061062948</v>
      </c>
      <c r="E30" s="326">
        <v>8.8897471190034079</v>
      </c>
      <c r="F30" s="326">
        <v>0</v>
      </c>
      <c r="G30" s="647">
        <v>350</v>
      </c>
      <c r="H30" s="326">
        <v>8.8734744238445451</v>
      </c>
      <c r="I30" s="270">
        <f t="shared" si="0"/>
        <v>16.290468756221813</v>
      </c>
      <c r="K30" s="889">
        <f t="shared" si="1"/>
        <v>90.553969940976728</v>
      </c>
      <c r="L30" s="889">
        <v>16.274196061062948</v>
      </c>
    </row>
    <row r="31" spans="1:14" ht="15.75" customHeight="1">
      <c r="A31" s="84">
        <v>20</v>
      </c>
      <c r="B31" s="227" t="s">
        <v>704</v>
      </c>
      <c r="C31" s="822">
        <v>37.386620624999999</v>
      </c>
      <c r="D31" s="822">
        <v>0</v>
      </c>
      <c r="E31" s="326">
        <v>45.04064849560627</v>
      </c>
      <c r="F31" s="326">
        <v>0</v>
      </c>
      <c r="G31" s="647">
        <v>1010.6</v>
      </c>
      <c r="H31" s="326">
        <v>44.958201522378019</v>
      </c>
      <c r="I31" s="676">
        <f t="shared" si="0"/>
        <v>8.2446973228250897E-2</v>
      </c>
      <c r="K31" s="889">
        <f t="shared" si="1"/>
        <v>0</v>
      </c>
      <c r="L31" s="889">
        <v>0</v>
      </c>
    </row>
    <row r="32" spans="1:14" ht="15.75" customHeight="1">
      <c r="A32" s="84">
        <v>21</v>
      </c>
      <c r="B32" s="227" t="s">
        <v>705</v>
      </c>
      <c r="C32" s="822">
        <v>20.854213874999999</v>
      </c>
      <c r="D32" s="822">
        <v>0</v>
      </c>
      <c r="E32" s="326">
        <v>21.301624108461393</v>
      </c>
      <c r="F32" s="326">
        <v>0</v>
      </c>
      <c r="G32" s="647">
        <v>826</v>
      </c>
      <c r="H32" s="326">
        <v>21.262631454242392</v>
      </c>
      <c r="I32" s="270">
        <f t="shared" si="0"/>
        <v>3.8992654219001111E-2</v>
      </c>
      <c r="K32" s="889">
        <f t="shared" si="1"/>
        <v>0</v>
      </c>
      <c r="L32" s="889">
        <v>0</v>
      </c>
    </row>
    <row r="33" spans="1:12" ht="17.25" customHeight="1">
      <c r="A33" s="84">
        <v>22</v>
      </c>
      <c r="B33" s="227" t="s">
        <v>706</v>
      </c>
      <c r="C33" s="822">
        <v>76.433902875000001</v>
      </c>
      <c r="D33" s="822">
        <v>1.3128533735393895E-4</v>
      </c>
      <c r="E33" s="326">
        <v>69.711157441843469</v>
      </c>
      <c r="F33" s="326">
        <v>0</v>
      </c>
      <c r="G33" s="647">
        <v>736.5</v>
      </c>
      <c r="H33" s="326">
        <v>69.583551065752346</v>
      </c>
      <c r="I33" s="270">
        <f t="shared" si="0"/>
        <v>0.12773766142847673</v>
      </c>
      <c r="K33" s="889">
        <f t="shared" si="1"/>
        <v>7.3050665285293883E-4</v>
      </c>
      <c r="L33" s="889">
        <v>1.3128533735393895E-4</v>
      </c>
    </row>
    <row r="34" spans="1:12" ht="17.25" customHeight="1">
      <c r="A34" s="84">
        <v>23</v>
      </c>
      <c r="B34" s="227" t="s">
        <v>707</v>
      </c>
      <c r="C34" s="822">
        <v>38.401444500000004</v>
      </c>
      <c r="D34" s="822">
        <v>0</v>
      </c>
      <c r="E34" s="326">
        <v>19.165969558872984</v>
      </c>
      <c r="F34" s="326">
        <v>0</v>
      </c>
      <c r="G34" s="647">
        <v>400</v>
      </c>
      <c r="H34" s="326">
        <v>19.13088622344392</v>
      </c>
      <c r="I34" s="270">
        <f t="shared" si="0"/>
        <v>3.5083335429064277E-2</v>
      </c>
      <c r="K34" s="889">
        <f t="shared" si="1"/>
        <v>0</v>
      </c>
      <c r="L34" s="889">
        <v>0</v>
      </c>
    </row>
    <row r="35" spans="1:12" ht="17.25" customHeight="1">
      <c r="A35" s="84">
        <v>24</v>
      </c>
      <c r="B35" s="315" t="s">
        <v>708</v>
      </c>
      <c r="C35" s="316">
        <v>18.798037125</v>
      </c>
      <c r="D35" s="316">
        <v>9.1981789483603471</v>
      </c>
      <c r="E35" s="327">
        <v>14.152840399748511</v>
      </c>
      <c r="F35" s="326">
        <v>0</v>
      </c>
      <c r="G35" s="648">
        <v>712.5</v>
      </c>
      <c r="H35" s="327">
        <v>14.126933604608658</v>
      </c>
      <c r="I35" s="270">
        <f t="shared" si="0"/>
        <v>9.2240857435002006</v>
      </c>
      <c r="K35" s="889">
        <f t="shared" si="1"/>
        <v>51.181122365509026</v>
      </c>
      <c r="L35" s="889">
        <v>9.1981789483603471</v>
      </c>
    </row>
    <row r="36" spans="1:12" ht="17.25" customHeight="1">
      <c r="A36" s="84">
        <v>25</v>
      </c>
      <c r="B36" s="227" t="s">
        <v>709</v>
      </c>
      <c r="C36" s="822">
        <v>18.545294624999997</v>
      </c>
      <c r="D36" s="822">
        <v>2.7745186769694685</v>
      </c>
      <c r="E36" s="326">
        <v>9.3756404468293546</v>
      </c>
      <c r="F36" s="326">
        <v>0</v>
      </c>
      <c r="G36" s="647">
        <v>398.6</v>
      </c>
      <c r="H36" s="326">
        <v>9.3584783232202131</v>
      </c>
      <c r="I36" s="270">
        <f t="shared" si="0"/>
        <v>2.79168080057861</v>
      </c>
      <c r="K36" s="889">
        <f t="shared" si="1"/>
        <v>15.438162348067582</v>
      </c>
      <c r="L36" s="889">
        <v>2.7745186769694685</v>
      </c>
    </row>
    <row r="37" spans="1:12" ht="17.25" customHeight="1">
      <c r="A37" s="84">
        <v>26</v>
      </c>
      <c r="B37" s="227" t="s">
        <v>710</v>
      </c>
      <c r="C37" s="822">
        <v>30.067932750000004</v>
      </c>
      <c r="D37" s="822">
        <v>35.250113079532603</v>
      </c>
      <c r="E37" s="326">
        <v>22.337810919392336</v>
      </c>
      <c r="F37" s="326">
        <v>0</v>
      </c>
      <c r="G37" s="647">
        <v>750</v>
      </c>
      <c r="H37" s="326">
        <v>22.296921523693946</v>
      </c>
      <c r="I37" s="270">
        <f t="shared" si="0"/>
        <v>35.291002475230997</v>
      </c>
      <c r="K37" s="889">
        <f t="shared" si="1"/>
        <v>196.14103629101407</v>
      </c>
      <c r="L37" s="889">
        <v>35.250113079532603</v>
      </c>
    </row>
    <row r="38" spans="1:12" ht="17.25" customHeight="1">
      <c r="A38" s="84">
        <v>27</v>
      </c>
      <c r="B38" s="227" t="s">
        <v>711</v>
      </c>
      <c r="C38" s="822">
        <v>27.787603875000002</v>
      </c>
      <c r="D38" s="822">
        <v>2.6257067470787789E-4</v>
      </c>
      <c r="E38" s="326">
        <v>24.822307897299432</v>
      </c>
      <c r="F38" s="326">
        <v>0</v>
      </c>
      <c r="G38" s="647">
        <v>750</v>
      </c>
      <c r="H38" s="326">
        <v>24.776870626233677</v>
      </c>
      <c r="I38" s="270">
        <f t="shared" si="0"/>
        <v>4.5699841740462335E-2</v>
      </c>
      <c r="K38" s="889">
        <f t="shared" si="1"/>
        <v>1.4610133057058777E-3</v>
      </c>
      <c r="L38" s="889">
        <v>2.6257067470787789E-4</v>
      </c>
    </row>
    <row r="39" spans="1:12" ht="17.25" customHeight="1">
      <c r="A39" s="84">
        <v>28</v>
      </c>
      <c r="B39" s="227" t="s">
        <v>712</v>
      </c>
      <c r="C39" s="822">
        <v>19.300654124999998</v>
      </c>
      <c r="D39" s="822">
        <v>1.3400294383716547</v>
      </c>
      <c r="E39" s="326">
        <v>17.577706424487886</v>
      </c>
      <c r="F39" s="326">
        <v>0</v>
      </c>
      <c r="G39" s="647">
        <v>750</v>
      </c>
      <c r="H39" s="326">
        <v>17.545530407059204</v>
      </c>
      <c r="I39" s="270">
        <f t="shared" si="0"/>
        <v>1.3722054558003369</v>
      </c>
      <c r="K39" s="889">
        <f t="shared" si="1"/>
        <v>7.4562814056699462</v>
      </c>
      <c r="L39" s="889">
        <v>1.3400294383716547</v>
      </c>
    </row>
    <row r="40" spans="1:12" ht="17.25" customHeight="1">
      <c r="A40" s="84">
        <v>29</v>
      </c>
      <c r="B40" s="227" t="s">
        <v>713</v>
      </c>
      <c r="C40" s="822">
        <v>12.4137795</v>
      </c>
      <c r="D40" s="822">
        <v>0</v>
      </c>
      <c r="E40" s="326">
        <v>9.31017058734081</v>
      </c>
      <c r="F40" s="326">
        <v>0</v>
      </c>
      <c r="G40" s="647">
        <v>600</v>
      </c>
      <c r="H40" s="326">
        <v>9.2931283064056256</v>
      </c>
      <c r="I40" s="270">
        <f t="shared" si="0"/>
        <v>1.7042280935184451E-2</v>
      </c>
      <c r="K40" s="889">
        <f t="shared" si="1"/>
        <v>0</v>
      </c>
      <c r="L40" s="889">
        <v>0</v>
      </c>
    </row>
    <row r="41" spans="1:12" ht="17.25" customHeight="1">
      <c r="A41" s="84">
        <v>30</v>
      </c>
      <c r="B41" s="227" t="s">
        <v>714</v>
      </c>
      <c r="C41" s="822">
        <v>41.838294374999997</v>
      </c>
      <c r="D41" s="822">
        <v>20.726606992084434</v>
      </c>
      <c r="E41" s="326">
        <v>32.263992466041849</v>
      </c>
      <c r="F41" s="326">
        <v>0</v>
      </c>
      <c r="G41" s="647">
        <v>680</v>
      </c>
      <c r="H41" s="326">
        <v>32.204933180442445</v>
      </c>
      <c r="I41" s="270">
        <f t="shared" si="0"/>
        <v>20.785666277683838</v>
      </c>
      <c r="K41" s="889">
        <f t="shared" si="1"/>
        <v>115.3283725658313</v>
      </c>
      <c r="L41" s="889">
        <v>20.726606992084434</v>
      </c>
    </row>
    <row r="42" spans="1:12" ht="17.25" customHeight="1">
      <c r="A42" s="418"/>
      <c r="B42" s="395" t="s">
        <v>715</v>
      </c>
      <c r="C42" s="397">
        <f>SUM(C12:C41)</f>
        <v>931.74607087499999</v>
      </c>
      <c r="D42" s="397">
        <f>SUM(D12:D41)</f>
        <v>174.14575857519793</v>
      </c>
      <c r="E42" s="397">
        <f>SUM(E12:E41)</f>
        <v>677.41060418478503</v>
      </c>
      <c r="F42" s="397">
        <v>0</v>
      </c>
      <c r="G42" s="677"/>
      <c r="H42" s="397">
        <f>SUM(H12:H41)</f>
        <v>676.17060307882389</v>
      </c>
      <c r="I42" s="359">
        <f t="shared" si="0"/>
        <v>175.38575968115907</v>
      </c>
      <c r="L42" s="245">
        <f>SUM(L12:L41)</f>
        <v>174.14575857519793</v>
      </c>
    </row>
    <row r="44" spans="1:12" s="773" customFormat="1">
      <c r="A44" s="271"/>
      <c r="E44" s="24"/>
      <c r="F44" s="24"/>
      <c r="G44" s="24"/>
      <c r="H44" s="18"/>
      <c r="I44" s="18"/>
    </row>
    <row r="45" spans="1:12">
      <c r="E45" s="9"/>
      <c r="F45" s="9"/>
      <c r="G45" s="9"/>
      <c r="H45" s="24"/>
      <c r="I45" s="18"/>
    </row>
    <row r="46" spans="1:12">
      <c r="A46" s="28" t="s">
        <v>11</v>
      </c>
      <c r="E46" s="28"/>
      <c r="F46" s="28"/>
      <c r="G46" s="28"/>
      <c r="I46" s="500" t="s">
        <v>12</v>
      </c>
    </row>
    <row r="47" spans="1:12">
      <c r="E47" s="906" t="s">
        <v>13</v>
      </c>
      <c r="F47" s="906"/>
      <c r="G47" s="906"/>
      <c r="H47" s="906"/>
      <c r="I47" s="906"/>
    </row>
    <row r="48" spans="1:12">
      <c r="E48" s="906" t="s">
        <v>19</v>
      </c>
      <c r="F48" s="906"/>
      <c r="G48" s="906"/>
      <c r="H48" s="906"/>
      <c r="I48" s="906"/>
    </row>
    <row r="49" spans="9:9">
      <c r="I49" s="499" t="s">
        <v>83</v>
      </c>
    </row>
  </sheetData>
  <mergeCells count="5">
    <mergeCell ref="C3:E3"/>
    <mergeCell ref="D9:I9"/>
    <mergeCell ref="E47:I47"/>
    <mergeCell ref="E48:I48"/>
    <mergeCell ref="A5:I5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6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2"/>
  <sheetViews>
    <sheetView topLeftCell="A8" zoomScale="115" zoomScaleNormal="115" zoomScaleSheetLayoutView="81" workbookViewId="0">
      <selection activeCell="K15" sqref="K15"/>
    </sheetView>
  </sheetViews>
  <sheetFormatPr defaultRowHeight="12.75"/>
  <cols>
    <col min="1" max="1" width="4.42578125" style="13" customWidth="1"/>
    <col min="2" max="2" width="37.28515625" style="13" customWidth="1"/>
    <col min="3" max="3" width="12.28515625" style="13" customWidth="1"/>
    <col min="4" max="5" width="15.140625" style="13" customWidth="1"/>
    <col min="6" max="6" width="15.85546875" style="13" customWidth="1"/>
    <col min="7" max="7" width="12.5703125" style="13" customWidth="1"/>
    <col min="8" max="8" width="23.7109375" style="13" customWidth="1"/>
    <col min="9" max="16384" width="9.140625" style="13"/>
  </cols>
  <sheetData>
    <row r="1" spans="1:20" customFormat="1" ht="15">
      <c r="D1" s="28"/>
      <c r="E1" s="28"/>
      <c r="F1" s="28"/>
      <c r="G1" s="13"/>
      <c r="H1" s="33" t="s">
        <v>67</v>
      </c>
      <c r="I1" s="28"/>
      <c r="J1" s="13"/>
      <c r="L1" s="13"/>
      <c r="M1" s="35"/>
      <c r="N1" s="35"/>
    </row>
    <row r="2" spans="1:20" customFormat="1" ht="15">
      <c r="A2" s="1082" t="s">
        <v>0</v>
      </c>
      <c r="B2" s="1082"/>
      <c r="C2" s="1082"/>
      <c r="D2" s="1082"/>
      <c r="E2" s="1082"/>
      <c r="F2" s="1082"/>
      <c r="G2" s="1082"/>
      <c r="H2" s="1082"/>
      <c r="I2" s="37"/>
      <c r="J2" s="37"/>
      <c r="K2" s="37"/>
      <c r="L2" s="37"/>
      <c r="M2" s="37"/>
      <c r="N2" s="37"/>
    </row>
    <row r="3" spans="1:20" customFormat="1" ht="20.25">
      <c r="A3" s="957" t="s">
        <v>882</v>
      </c>
      <c r="B3" s="957"/>
      <c r="C3" s="957"/>
      <c r="D3" s="957"/>
      <c r="E3" s="957"/>
      <c r="F3" s="957"/>
      <c r="G3" s="957"/>
      <c r="H3" s="957"/>
      <c r="I3" s="36"/>
      <c r="J3" s="36"/>
      <c r="K3" s="36"/>
      <c r="L3" s="36"/>
      <c r="M3" s="36"/>
      <c r="N3" s="36"/>
    </row>
    <row r="4" spans="1:20" customFormat="1" ht="10.5" customHeight="1"/>
    <row r="5" spans="1:20" ht="19.5" customHeight="1">
      <c r="A5" s="958" t="s">
        <v>956</v>
      </c>
      <c r="B5" s="1132"/>
      <c r="C5" s="1132"/>
      <c r="D5" s="1132"/>
      <c r="E5" s="1132"/>
      <c r="F5" s="1132"/>
      <c r="G5" s="1132"/>
      <c r="H5" s="1132"/>
    </row>
    <row r="7" spans="1:20" s="11" customFormat="1" ht="15.75" hidden="1" customHeight="1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20" s="11" customFormat="1" ht="15.75">
      <c r="A8" s="1133" t="s">
        <v>684</v>
      </c>
      <c r="B8" s="1133"/>
      <c r="C8" s="13"/>
      <c r="D8" s="13"/>
      <c r="E8" s="13"/>
      <c r="F8" s="13"/>
      <c r="G8" s="13"/>
      <c r="H8" s="26" t="s">
        <v>28</v>
      </c>
      <c r="I8" s="13"/>
    </row>
    <row r="9" spans="1:20" s="11" customFormat="1" ht="15.75">
      <c r="A9" s="12"/>
      <c r="B9" s="13"/>
      <c r="C9" s="13"/>
      <c r="D9" s="81"/>
      <c r="E9" s="81"/>
      <c r="G9" s="81" t="s">
        <v>915</v>
      </c>
      <c r="H9" s="81"/>
      <c r="J9" s="81"/>
      <c r="K9" s="81"/>
      <c r="L9" s="81"/>
      <c r="S9" s="98"/>
      <c r="T9" s="97"/>
    </row>
    <row r="10" spans="1:20" s="29" customFormat="1" ht="48.75" customHeight="1">
      <c r="A10" s="407"/>
      <c r="B10" s="533" t="s">
        <v>29</v>
      </c>
      <c r="C10" s="778" t="s">
        <v>957</v>
      </c>
      <c r="D10" s="778" t="s">
        <v>937</v>
      </c>
      <c r="E10" s="533" t="s">
        <v>237</v>
      </c>
      <c r="F10" s="533" t="s">
        <v>238</v>
      </c>
      <c r="G10" s="533" t="s">
        <v>72</v>
      </c>
      <c r="H10" s="778" t="s">
        <v>958</v>
      </c>
    </row>
    <row r="11" spans="1:20" s="29" customFormat="1" ht="14.25" customHeight="1">
      <c r="A11" s="533">
        <v>1</v>
      </c>
      <c r="B11" s="533">
        <v>2</v>
      </c>
      <c r="C11" s="533">
        <v>3</v>
      </c>
      <c r="D11" s="533">
        <v>4</v>
      </c>
      <c r="E11" s="533">
        <v>5</v>
      </c>
      <c r="F11" s="533">
        <v>6</v>
      </c>
      <c r="G11" s="533">
        <v>7</v>
      </c>
      <c r="H11" s="533">
        <v>8</v>
      </c>
    </row>
    <row r="12" spans="1:20" ht="16.5" customHeight="1">
      <c r="A12" s="23" t="s">
        <v>30</v>
      </c>
      <c r="B12" s="23" t="s">
        <v>31</v>
      </c>
      <c r="C12" s="1130">
        <v>412.15</v>
      </c>
      <c r="D12" s="1131">
        <v>0</v>
      </c>
      <c r="E12" s="1131">
        <v>381.47</v>
      </c>
      <c r="F12" s="1131">
        <v>0</v>
      </c>
      <c r="G12" s="1134">
        <v>381.47</v>
      </c>
      <c r="H12" s="1131">
        <f>D12+E12-G12</f>
        <v>0</v>
      </c>
    </row>
    <row r="13" spans="1:20" ht="20.25" customHeight="1">
      <c r="A13" s="16"/>
      <c r="B13" s="16" t="s">
        <v>32</v>
      </c>
      <c r="C13" s="1130"/>
      <c r="D13" s="1131"/>
      <c r="E13" s="1131"/>
      <c r="F13" s="1131"/>
      <c r="G13" s="1135"/>
      <c r="H13" s="1131"/>
    </row>
    <row r="14" spans="1:20" ht="17.25" customHeight="1">
      <c r="A14" s="16"/>
      <c r="B14" s="16" t="s">
        <v>197</v>
      </c>
      <c r="C14" s="1130"/>
      <c r="D14" s="1131"/>
      <c r="E14" s="1131"/>
      <c r="F14" s="1131"/>
      <c r="G14" s="1135"/>
      <c r="H14" s="1131"/>
    </row>
    <row r="15" spans="1:20" s="29" customFormat="1" ht="33.75" customHeight="1">
      <c r="A15" s="30"/>
      <c r="B15" s="30" t="s">
        <v>198</v>
      </c>
      <c r="C15" s="1130"/>
      <c r="D15" s="1131"/>
      <c r="E15" s="1131"/>
      <c r="F15" s="1131"/>
      <c r="G15" s="1136"/>
      <c r="H15" s="1131"/>
    </row>
    <row r="16" spans="1:20" s="29" customFormat="1">
      <c r="A16" s="30"/>
      <c r="B16" s="31" t="s">
        <v>33</v>
      </c>
      <c r="C16" s="319">
        <f t="shared" ref="C16:H16" si="0">SUM(C12)</f>
        <v>412.15</v>
      </c>
      <c r="D16" s="649">
        <f t="shared" si="0"/>
        <v>0</v>
      </c>
      <c r="E16" s="649">
        <f t="shared" si="0"/>
        <v>381.47</v>
      </c>
      <c r="F16" s="649">
        <f t="shared" si="0"/>
        <v>0</v>
      </c>
      <c r="G16" s="649">
        <f t="shared" si="0"/>
        <v>381.47</v>
      </c>
      <c r="H16" s="649">
        <f t="shared" si="0"/>
        <v>0</v>
      </c>
    </row>
    <row r="17" spans="1:10" s="29" customFormat="1" ht="40.5" customHeight="1">
      <c r="A17" s="31" t="s">
        <v>34</v>
      </c>
      <c r="B17" s="31" t="s">
        <v>236</v>
      </c>
      <c r="C17" s="1138">
        <v>412.16</v>
      </c>
      <c r="D17" s="1137">
        <v>3</v>
      </c>
      <c r="E17" s="1138">
        <v>432.63</v>
      </c>
      <c r="F17" s="1137">
        <v>238.73</v>
      </c>
      <c r="G17" s="1139">
        <v>435.63</v>
      </c>
      <c r="H17" s="1137">
        <f>(D17+E17)-G17</f>
        <v>0</v>
      </c>
    </row>
    <row r="18" spans="1:10" ht="28.5" customHeight="1">
      <c r="A18" s="16"/>
      <c r="B18" s="117" t="s">
        <v>200</v>
      </c>
      <c r="C18" s="1138"/>
      <c r="D18" s="1137"/>
      <c r="E18" s="1138"/>
      <c r="F18" s="1137"/>
      <c r="G18" s="1140"/>
      <c r="H18" s="1137"/>
    </row>
    <row r="19" spans="1:10" ht="19.5" customHeight="1">
      <c r="A19" s="16"/>
      <c r="B19" s="30" t="s">
        <v>35</v>
      </c>
      <c r="C19" s="1138"/>
      <c r="D19" s="1137"/>
      <c r="E19" s="1138"/>
      <c r="F19" s="1137"/>
      <c r="G19" s="1140"/>
      <c r="H19" s="1137"/>
    </row>
    <row r="20" spans="1:10" ht="21.75" customHeight="1">
      <c r="A20" s="16"/>
      <c r="B20" s="30" t="s">
        <v>201</v>
      </c>
      <c r="C20" s="1138"/>
      <c r="D20" s="1137"/>
      <c r="E20" s="1138"/>
      <c r="F20" s="1137"/>
      <c r="G20" s="1140"/>
      <c r="H20" s="1137"/>
    </row>
    <row r="21" spans="1:10" s="29" customFormat="1" ht="27.75" customHeight="1">
      <c r="A21" s="30"/>
      <c r="B21" s="30" t="s">
        <v>36</v>
      </c>
      <c r="C21" s="1138"/>
      <c r="D21" s="1137"/>
      <c r="E21" s="1138"/>
      <c r="F21" s="1137"/>
      <c r="G21" s="1140"/>
      <c r="H21" s="1137"/>
    </row>
    <row r="22" spans="1:10" s="29" customFormat="1" ht="19.5" customHeight="1">
      <c r="A22" s="30"/>
      <c r="B22" s="30" t="s">
        <v>199</v>
      </c>
      <c r="C22" s="1138"/>
      <c r="D22" s="1137"/>
      <c r="E22" s="1138"/>
      <c r="F22" s="1137"/>
      <c r="G22" s="1140"/>
      <c r="H22" s="1137"/>
    </row>
    <row r="23" spans="1:10" s="29" customFormat="1" ht="27.75" customHeight="1">
      <c r="A23" s="30"/>
      <c r="B23" s="30" t="s">
        <v>202</v>
      </c>
      <c r="C23" s="1138"/>
      <c r="D23" s="1137"/>
      <c r="E23" s="1138"/>
      <c r="F23" s="1137"/>
      <c r="G23" s="1140"/>
      <c r="H23" s="1137"/>
    </row>
    <row r="24" spans="1:10" s="29" customFormat="1" ht="18.75" customHeight="1">
      <c r="A24" s="31"/>
      <c r="B24" s="30" t="s">
        <v>203</v>
      </c>
      <c r="C24" s="1138"/>
      <c r="D24" s="1137"/>
      <c r="E24" s="1138"/>
      <c r="F24" s="1137"/>
      <c r="G24" s="1141"/>
      <c r="H24" s="1137"/>
    </row>
    <row r="25" spans="1:10" s="29" customFormat="1" ht="19.5" customHeight="1">
      <c r="A25" s="31"/>
      <c r="B25" s="31" t="s">
        <v>33</v>
      </c>
      <c r="C25" s="319">
        <f t="shared" ref="C25:H25" si="1">SUM(C17)</f>
        <v>412.16</v>
      </c>
      <c r="D25" s="649">
        <f t="shared" si="1"/>
        <v>3</v>
      </c>
      <c r="E25" s="319">
        <f t="shared" si="1"/>
        <v>432.63</v>
      </c>
      <c r="F25" s="649">
        <f t="shared" si="1"/>
        <v>238.73</v>
      </c>
      <c r="G25" s="649">
        <f t="shared" si="1"/>
        <v>435.63</v>
      </c>
      <c r="H25" s="649">
        <f t="shared" si="1"/>
        <v>0</v>
      </c>
    </row>
    <row r="26" spans="1:10">
      <c r="A26" s="373"/>
      <c r="B26" s="356" t="s">
        <v>37</v>
      </c>
      <c r="C26" s="554">
        <f t="shared" ref="C26:H26" si="2">+C16+C25</f>
        <v>824.31</v>
      </c>
      <c r="D26" s="650">
        <f t="shared" si="2"/>
        <v>3</v>
      </c>
      <c r="E26" s="650">
        <f t="shared" si="2"/>
        <v>814.1</v>
      </c>
      <c r="F26" s="650">
        <f t="shared" si="2"/>
        <v>238.73</v>
      </c>
      <c r="G26" s="650">
        <f t="shared" si="2"/>
        <v>817.1</v>
      </c>
      <c r="H26" s="650">
        <f t="shared" si="2"/>
        <v>0</v>
      </c>
    </row>
    <row r="27" spans="1:10" s="29" customFormat="1" ht="15.75" customHeight="1"/>
    <row r="28" spans="1:10" s="29" customFormat="1" ht="15.75" customHeight="1"/>
    <row r="29" spans="1:10" ht="13.15" customHeight="1">
      <c r="B29" s="12" t="s">
        <v>11</v>
      </c>
      <c r="C29" s="12"/>
      <c r="D29" s="12"/>
      <c r="E29" s="12"/>
      <c r="F29" s="12"/>
      <c r="G29" s="894" t="s">
        <v>12</v>
      </c>
      <c r="H29" s="894"/>
    </row>
    <row r="30" spans="1:10" ht="13.9" customHeight="1">
      <c r="B30" s="906" t="s">
        <v>13</v>
      </c>
      <c r="C30" s="906"/>
      <c r="D30" s="906"/>
      <c r="E30" s="906"/>
      <c r="F30" s="906"/>
      <c r="G30" s="906"/>
      <c r="H30" s="906"/>
    </row>
    <row r="31" spans="1:10" ht="12.6" customHeight="1">
      <c r="B31" s="906" t="s">
        <v>19</v>
      </c>
      <c r="C31" s="906"/>
      <c r="D31" s="906"/>
      <c r="E31" s="906"/>
      <c r="F31" s="906"/>
      <c r="G31" s="906"/>
      <c r="H31" s="906"/>
    </row>
    <row r="32" spans="1:10">
      <c r="B32" s="12"/>
      <c r="C32" s="12"/>
      <c r="D32" s="12"/>
      <c r="E32" s="12"/>
      <c r="F32" s="12"/>
      <c r="G32" s="893" t="s">
        <v>83</v>
      </c>
      <c r="H32" s="893"/>
      <c r="I32" s="893"/>
      <c r="J32" s="893"/>
    </row>
  </sheetData>
  <mergeCells count="20">
    <mergeCell ref="D17:D24"/>
    <mergeCell ref="E17:E24"/>
    <mergeCell ref="F17:F24"/>
    <mergeCell ref="G29:H29"/>
    <mergeCell ref="G32:J32"/>
    <mergeCell ref="B31:H31"/>
    <mergeCell ref="C17:C24"/>
    <mergeCell ref="H17:H24"/>
    <mergeCell ref="B30:H30"/>
    <mergeCell ref="G17:G24"/>
    <mergeCell ref="A2:H2"/>
    <mergeCell ref="A3:H3"/>
    <mergeCell ref="C12:C15"/>
    <mergeCell ref="D12:D15"/>
    <mergeCell ref="F12:F15"/>
    <mergeCell ref="H12:H15"/>
    <mergeCell ref="A5:H5"/>
    <mergeCell ref="E12:E15"/>
    <mergeCell ref="A8:B8"/>
    <mergeCell ref="G12:G15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95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9"/>
  <sheetViews>
    <sheetView zoomScaleSheetLayoutView="85" workbookViewId="0">
      <selection activeCell="H16" sqref="H16"/>
    </sheetView>
  </sheetViews>
  <sheetFormatPr defaultRowHeight="12.75"/>
  <cols>
    <col min="1" max="1" width="9.140625" style="13"/>
    <col min="2" max="2" width="19.28515625" style="13" customWidth="1"/>
    <col min="3" max="3" width="36.7109375" style="13" customWidth="1"/>
    <col min="4" max="4" width="39.42578125" style="13" customWidth="1"/>
    <col min="5" max="5" width="30.28515625" style="13" customWidth="1"/>
    <col min="6" max="16384" width="9.140625" style="13"/>
  </cols>
  <sheetData>
    <row r="1" spans="1:14" customFormat="1" ht="15">
      <c r="E1" s="33" t="s">
        <v>543</v>
      </c>
      <c r="F1" s="35"/>
    </row>
    <row r="2" spans="1:14" customFormat="1" ht="15">
      <c r="D2" s="37" t="s">
        <v>0</v>
      </c>
      <c r="E2" s="37"/>
      <c r="F2" s="37"/>
    </row>
    <row r="3" spans="1:14" customFormat="1" ht="20.25">
      <c r="B3" s="957" t="s">
        <v>882</v>
      </c>
      <c r="C3" s="957"/>
      <c r="D3" s="957"/>
      <c r="E3" s="957"/>
      <c r="F3" s="36"/>
    </row>
    <row r="4" spans="1:14" customFormat="1" ht="10.5" customHeight="1"/>
    <row r="5" spans="1:14" ht="17.25" customHeight="1">
      <c r="A5" s="1129" t="s">
        <v>959</v>
      </c>
      <c r="B5" s="1129"/>
      <c r="C5" s="1129"/>
      <c r="D5" s="1129"/>
      <c r="E5" s="1129"/>
    </row>
    <row r="7" spans="1:14" ht="0.75" customHeight="1"/>
    <row r="8" spans="1:14">
      <c r="A8" s="552" t="s">
        <v>718</v>
      </c>
    </row>
    <row r="9" spans="1:14">
      <c r="D9" s="1145" t="s">
        <v>933</v>
      </c>
      <c r="E9" s="1145"/>
      <c r="M9" s="16"/>
      <c r="N9" s="18"/>
    </row>
    <row r="10" spans="1:14" ht="26.25" customHeight="1">
      <c r="A10" s="936" t="s">
        <v>2</v>
      </c>
      <c r="B10" s="936" t="s">
        <v>3</v>
      </c>
      <c r="C10" s="1142" t="s">
        <v>539</v>
      </c>
      <c r="D10" s="1143"/>
      <c r="E10" s="1144"/>
      <c r="M10" s="18"/>
      <c r="N10" s="18"/>
    </row>
    <row r="11" spans="1:14" ht="42" customHeight="1">
      <c r="A11" s="936"/>
      <c r="B11" s="936"/>
      <c r="C11" s="533" t="s">
        <v>541</v>
      </c>
      <c r="D11" s="533" t="s">
        <v>542</v>
      </c>
      <c r="E11" s="533" t="s">
        <v>540</v>
      </c>
    </row>
    <row r="12" spans="1:14" s="90" customFormat="1" ht="15.75" customHeight="1">
      <c r="A12" s="536">
        <v>1</v>
      </c>
      <c r="B12" s="533">
        <v>2</v>
      </c>
      <c r="C12" s="536">
        <v>3</v>
      </c>
      <c r="D12" s="533">
        <v>4</v>
      </c>
      <c r="E12" s="536">
        <v>5</v>
      </c>
    </row>
    <row r="13" spans="1:14" s="90" customFormat="1" ht="17.25" customHeight="1">
      <c r="A13" s="84">
        <v>1</v>
      </c>
      <c r="B13" s="225" t="s">
        <v>685</v>
      </c>
      <c r="C13" s="466">
        <v>1</v>
      </c>
      <c r="D13" s="255">
        <v>1</v>
      </c>
      <c r="E13" s="466">
        <v>1348</v>
      </c>
    </row>
    <row r="14" spans="1:14" s="90" customFormat="1" ht="17.25" customHeight="1">
      <c r="A14" s="84">
        <v>2</v>
      </c>
      <c r="B14" s="225" t="s">
        <v>686</v>
      </c>
      <c r="C14" s="466">
        <v>3</v>
      </c>
      <c r="D14" s="255">
        <v>3</v>
      </c>
      <c r="E14" s="466">
        <v>2673</v>
      </c>
    </row>
    <row r="15" spans="1:14" s="90" customFormat="1" ht="17.25" customHeight="1">
      <c r="A15" s="84">
        <v>3</v>
      </c>
      <c r="B15" s="225" t="s">
        <v>687</v>
      </c>
      <c r="C15" s="466">
        <v>2</v>
      </c>
      <c r="D15" s="255">
        <v>3</v>
      </c>
      <c r="E15" s="466">
        <v>1291</v>
      </c>
    </row>
    <row r="16" spans="1:14" s="90" customFormat="1" ht="17.25" customHeight="1">
      <c r="A16" s="84">
        <v>4</v>
      </c>
      <c r="B16" s="225" t="s">
        <v>688</v>
      </c>
      <c r="C16" s="466">
        <v>0</v>
      </c>
      <c r="D16" s="255">
        <v>1</v>
      </c>
      <c r="E16" s="466">
        <v>1906</v>
      </c>
    </row>
    <row r="17" spans="1:5" s="90" customFormat="1" ht="17.25" customHeight="1">
      <c r="A17" s="84">
        <v>5</v>
      </c>
      <c r="B17" s="225" t="s">
        <v>689</v>
      </c>
      <c r="C17" s="466">
        <v>0</v>
      </c>
      <c r="D17" s="255">
        <v>3</v>
      </c>
      <c r="E17" s="466">
        <v>1618</v>
      </c>
    </row>
    <row r="18" spans="1:5" s="90" customFormat="1" ht="17.25" customHeight="1">
      <c r="A18" s="84">
        <v>6</v>
      </c>
      <c r="B18" s="225" t="s">
        <v>690</v>
      </c>
      <c r="C18" s="466">
        <v>1</v>
      </c>
      <c r="D18" s="255">
        <v>9</v>
      </c>
      <c r="E18" s="466">
        <v>804</v>
      </c>
    </row>
    <row r="19" spans="1:5" s="90" customFormat="1" ht="17.25" customHeight="1">
      <c r="A19" s="84">
        <v>7</v>
      </c>
      <c r="B19" s="225" t="s">
        <v>691</v>
      </c>
      <c r="C19" s="466">
        <v>1</v>
      </c>
      <c r="D19" s="255">
        <v>2</v>
      </c>
      <c r="E19" s="466">
        <v>1441</v>
      </c>
    </row>
    <row r="20" spans="1:5" s="90" customFormat="1" ht="17.25" customHeight="1">
      <c r="A20" s="84">
        <v>8</v>
      </c>
      <c r="B20" s="225" t="s">
        <v>692</v>
      </c>
      <c r="C20" s="466">
        <v>0</v>
      </c>
      <c r="D20" s="255">
        <v>3</v>
      </c>
      <c r="E20" s="466">
        <v>593</v>
      </c>
    </row>
    <row r="21" spans="1:5" s="90" customFormat="1" ht="17.25" customHeight="1">
      <c r="A21" s="84">
        <v>9</v>
      </c>
      <c r="B21" s="225" t="s">
        <v>693</v>
      </c>
      <c r="C21" s="466">
        <v>0</v>
      </c>
      <c r="D21" s="255">
        <v>3</v>
      </c>
      <c r="E21" s="466">
        <v>1109</v>
      </c>
    </row>
    <row r="22" spans="1:5" s="90" customFormat="1" ht="17.25" customHeight="1">
      <c r="A22" s="84">
        <v>10</v>
      </c>
      <c r="B22" s="225" t="s">
        <v>694</v>
      </c>
      <c r="C22" s="466">
        <v>1</v>
      </c>
      <c r="D22" s="255">
        <v>15</v>
      </c>
      <c r="E22" s="466">
        <v>1416</v>
      </c>
    </row>
    <row r="23" spans="1:5" s="90" customFormat="1" ht="17.25" customHeight="1">
      <c r="A23" s="84">
        <v>11</v>
      </c>
      <c r="B23" s="225" t="s">
        <v>695</v>
      </c>
      <c r="C23" s="466">
        <v>1</v>
      </c>
      <c r="D23" s="255">
        <v>4</v>
      </c>
      <c r="E23" s="466">
        <v>2824</v>
      </c>
    </row>
    <row r="24" spans="1:5" s="90" customFormat="1" ht="17.25" customHeight="1">
      <c r="A24" s="84">
        <v>12</v>
      </c>
      <c r="B24" s="225" t="s">
        <v>696</v>
      </c>
      <c r="C24" s="466">
        <v>0</v>
      </c>
      <c r="D24" s="255">
        <v>5</v>
      </c>
      <c r="E24" s="466">
        <v>1483</v>
      </c>
    </row>
    <row r="25" spans="1:5" s="90" customFormat="1" ht="17.25" customHeight="1">
      <c r="A25" s="84">
        <v>13</v>
      </c>
      <c r="B25" s="225" t="s">
        <v>697</v>
      </c>
      <c r="C25" s="466">
        <v>0</v>
      </c>
      <c r="D25" s="255">
        <v>4</v>
      </c>
      <c r="E25" s="466">
        <v>2544</v>
      </c>
    </row>
    <row r="26" spans="1:5" s="90" customFormat="1" ht="17.25" customHeight="1">
      <c r="A26" s="84">
        <v>14</v>
      </c>
      <c r="B26" s="225" t="s">
        <v>698</v>
      </c>
      <c r="C26" s="466">
        <v>0</v>
      </c>
      <c r="D26" s="255">
        <v>0</v>
      </c>
      <c r="E26" s="466">
        <v>671</v>
      </c>
    </row>
    <row r="27" spans="1:5" s="90" customFormat="1" ht="17.25" customHeight="1">
      <c r="A27" s="84">
        <v>15</v>
      </c>
      <c r="B27" s="225" t="s">
        <v>699</v>
      </c>
      <c r="C27" s="490">
        <v>0</v>
      </c>
      <c r="D27" s="374">
        <v>10</v>
      </c>
      <c r="E27" s="490">
        <v>1673</v>
      </c>
    </row>
    <row r="28" spans="1:5" s="90" customFormat="1" ht="17.25" customHeight="1">
      <c r="A28" s="84">
        <v>16</v>
      </c>
      <c r="B28" s="227" t="s">
        <v>700</v>
      </c>
      <c r="C28" s="466">
        <v>2</v>
      </c>
      <c r="D28" s="255">
        <v>5</v>
      </c>
      <c r="E28" s="466">
        <v>1951</v>
      </c>
    </row>
    <row r="29" spans="1:5" ht="17.25" customHeight="1">
      <c r="A29" s="84">
        <v>17</v>
      </c>
      <c r="B29" s="227" t="s">
        <v>701</v>
      </c>
      <c r="C29" s="256">
        <v>2</v>
      </c>
      <c r="D29" s="256">
        <v>2</v>
      </c>
      <c r="E29" s="256">
        <v>2031</v>
      </c>
    </row>
    <row r="30" spans="1:5" ht="17.25" customHeight="1">
      <c r="A30" s="84">
        <v>18</v>
      </c>
      <c r="B30" s="227" t="s">
        <v>702</v>
      </c>
      <c r="C30" s="256">
        <v>0</v>
      </c>
      <c r="D30" s="256">
        <v>6</v>
      </c>
      <c r="E30" s="256">
        <v>2832</v>
      </c>
    </row>
    <row r="31" spans="1:5" ht="17.25" customHeight="1">
      <c r="A31" s="84">
        <v>19</v>
      </c>
      <c r="B31" s="227" t="s">
        <v>703</v>
      </c>
      <c r="C31" s="256">
        <v>0</v>
      </c>
      <c r="D31" s="256">
        <v>0</v>
      </c>
      <c r="E31" s="256">
        <v>1512</v>
      </c>
    </row>
    <row r="32" spans="1:5" ht="17.25" customHeight="1">
      <c r="A32" s="84">
        <v>20</v>
      </c>
      <c r="B32" s="227" t="s">
        <v>704</v>
      </c>
      <c r="C32" s="256">
        <v>0</v>
      </c>
      <c r="D32" s="256">
        <v>3</v>
      </c>
      <c r="E32" s="256">
        <v>1787</v>
      </c>
    </row>
    <row r="33" spans="1:6" ht="17.25" customHeight="1">
      <c r="A33" s="84">
        <v>21</v>
      </c>
      <c r="B33" s="227" t="s">
        <v>705</v>
      </c>
      <c r="C33" s="328">
        <v>3</v>
      </c>
      <c r="D33" s="256">
        <v>11</v>
      </c>
      <c r="E33" s="256">
        <v>1311</v>
      </c>
    </row>
    <row r="34" spans="1:6" ht="17.25" customHeight="1">
      <c r="A34" s="84">
        <v>22</v>
      </c>
      <c r="B34" s="227" t="s">
        <v>706</v>
      </c>
      <c r="C34" s="256">
        <v>2</v>
      </c>
      <c r="D34" s="256">
        <v>0</v>
      </c>
      <c r="E34" s="256">
        <v>3784</v>
      </c>
    </row>
    <row r="35" spans="1:6" ht="17.25" customHeight="1">
      <c r="A35" s="84">
        <v>23</v>
      </c>
      <c r="B35" s="227" t="s">
        <v>707</v>
      </c>
      <c r="C35" s="256">
        <v>0</v>
      </c>
      <c r="D35" s="256">
        <v>0</v>
      </c>
      <c r="E35" s="256">
        <v>1934</v>
      </c>
    </row>
    <row r="36" spans="1:6" ht="17.25" customHeight="1">
      <c r="A36" s="84">
        <v>24</v>
      </c>
      <c r="B36" s="227" t="s">
        <v>708</v>
      </c>
      <c r="C36" s="256">
        <v>1</v>
      </c>
      <c r="D36" s="256">
        <v>2</v>
      </c>
      <c r="E36" s="256">
        <v>923</v>
      </c>
    </row>
    <row r="37" spans="1:6" ht="17.25" customHeight="1">
      <c r="A37" s="84">
        <v>25</v>
      </c>
      <c r="B37" s="227" t="s">
        <v>709</v>
      </c>
      <c r="C37" s="256">
        <v>0</v>
      </c>
      <c r="D37" s="256">
        <v>12</v>
      </c>
      <c r="E37" s="256">
        <v>916</v>
      </c>
    </row>
    <row r="38" spans="1:6" ht="17.25" customHeight="1">
      <c r="A38" s="84">
        <v>26</v>
      </c>
      <c r="B38" s="227" t="s">
        <v>710</v>
      </c>
      <c r="C38" s="256">
        <v>3</v>
      </c>
      <c r="D38" s="256">
        <v>8</v>
      </c>
      <c r="E38" s="256">
        <v>2168</v>
      </c>
    </row>
    <row r="39" spans="1:6" ht="17.25" customHeight="1">
      <c r="A39" s="84">
        <v>27</v>
      </c>
      <c r="B39" s="227" t="s">
        <v>711</v>
      </c>
      <c r="C39" s="256">
        <v>0</v>
      </c>
      <c r="D39" s="256">
        <v>2</v>
      </c>
      <c r="E39" s="256">
        <v>2035</v>
      </c>
    </row>
    <row r="40" spans="1:6" ht="17.25" customHeight="1">
      <c r="A40" s="84">
        <v>28</v>
      </c>
      <c r="B40" s="227" t="s">
        <v>712</v>
      </c>
      <c r="C40" s="256">
        <v>0</v>
      </c>
      <c r="D40" s="256">
        <v>0</v>
      </c>
      <c r="E40" s="256">
        <v>1409</v>
      </c>
    </row>
    <row r="41" spans="1:6" ht="17.25" customHeight="1">
      <c r="A41" s="84">
        <v>29</v>
      </c>
      <c r="B41" s="227" t="s">
        <v>713</v>
      </c>
      <c r="C41" s="256">
        <v>1</v>
      </c>
      <c r="D41" s="256">
        <v>3</v>
      </c>
      <c r="E41" s="256">
        <v>811</v>
      </c>
    </row>
    <row r="42" spans="1:6" ht="17.25" customHeight="1">
      <c r="A42" s="84">
        <v>30</v>
      </c>
      <c r="B42" s="227" t="s">
        <v>714</v>
      </c>
      <c r="C42" s="385">
        <v>0</v>
      </c>
      <c r="D42" s="256">
        <v>5</v>
      </c>
      <c r="E42" s="256">
        <v>1735</v>
      </c>
    </row>
    <row r="43" spans="1:6" ht="17.25" customHeight="1">
      <c r="A43" s="418"/>
      <c r="B43" s="395" t="s">
        <v>715</v>
      </c>
      <c r="C43" s="356">
        <f>SUM(C13:C42)</f>
        <v>24</v>
      </c>
      <c r="D43" s="356">
        <f>SUM(D13:D42)</f>
        <v>125</v>
      </c>
      <c r="E43" s="356">
        <f>SUM(E13:E42)</f>
        <v>50533</v>
      </c>
    </row>
    <row r="44" spans="1:6">
      <c r="E44" s="24"/>
    </row>
    <row r="45" spans="1:6">
      <c r="E45" s="9"/>
    </row>
    <row r="46" spans="1:6">
      <c r="A46" s="28" t="s">
        <v>11</v>
      </c>
      <c r="E46" s="28"/>
      <c r="F46" s="100"/>
    </row>
    <row r="47" spans="1:6" ht="12.75" customHeight="1">
      <c r="D47" s="906" t="s">
        <v>13</v>
      </c>
      <c r="E47" s="906"/>
    </row>
    <row r="48" spans="1:6" ht="12.75" customHeight="1">
      <c r="D48" s="906" t="s">
        <v>19</v>
      </c>
      <c r="E48" s="906"/>
    </row>
    <row r="49" spans="6:7">
      <c r="F49" s="893"/>
      <c r="G49" s="893"/>
    </row>
  </sheetData>
  <mergeCells count="9">
    <mergeCell ref="B3:E3"/>
    <mergeCell ref="A5:E5"/>
    <mergeCell ref="F49:G49"/>
    <mergeCell ref="C10:E10"/>
    <mergeCell ref="D9:E9"/>
    <mergeCell ref="B10:B11"/>
    <mergeCell ref="A10:A11"/>
    <mergeCell ref="D47:E47"/>
    <mergeCell ref="D48:E48"/>
  </mergeCells>
  <printOptions horizontalCentered="1"/>
  <pageMargins left="0.70866141732283472" right="0.70866141732283472" top="0.23622047244094491" bottom="0" header="0.31496062992125984" footer="0.31496062992125984"/>
  <pageSetup paperSize="9" scale="71" orientation="landscape" r:id="rId1"/>
  <colBreaks count="1" manualBreakCount="1">
    <brk id="5" max="3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2:H13"/>
  <sheetViews>
    <sheetView zoomScaleSheetLayoutView="90" workbookViewId="0">
      <selection activeCell="J15" sqref="J15"/>
    </sheetView>
  </sheetViews>
  <sheetFormatPr defaultRowHeight="12.75"/>
  <sheetData>
    <row r="2" spans="2:8">
      <c r="B2" s="12"/>
    </row>
    <row r="4" spans="2:8" ht="12.75" customHeight="1">
      <c r="B4" s="892" t="s">
        <v>909</v>
      </c>
      <c r="C4" s="892"/>
      <c r="D4" s="892"/>
      <c r="E4" s="892"/>
      <c r="F4" s="892"/>
      <c r="G4" s="892"/>
      <c r="H4" s="892"/>
    </row>
    <row r="5" spans="2:8" ht="12.75" customHeight="1">
      <c r="B5" s="892"/>
      <c r="C5" s="892"/>
      <c r="D5" s="892"/>
      <c r="E5" s="892"/>
      <c r="F5" s="892"/>
      <c r="G5" s="892"/>
      <c r="H5" s="892"/>
    </row>
    <row r="6" spans="2:8" ht="12.75" customHeight="1">
      <c r="B6" s="892"/>
      <c r="C6" s="892"/>
      <c r="D6" s="892"/>
      <c r="E6" s="892"/>
      <c r="F6" s="892"/>
      <c r="G6" s="892"/>
      <c r="H6" s="892"/>
    </row>
    <row r="7" spans="2:8" ht="12.75" customHeight="1">
      <c r="B7" s="892"/>
      <c r="C7" s="892"/>
      <c r="D7" s="892"/>
      <c r="E7" s="892"/>
      <c r="F7" s="892"/>
      <c r="G7" s="892"/>
      <c r="H7" s="892"/>
    </row>
    <row r="8" spans="2:8" ht="12.75" customHeight="1">
      <c r="B8" s="892"/>
      <c r="C8" s="892"/>
      <c r="D8" s="892"/>
      <c r="E8" s="892"/>
      <c r="F8" s="892"/>
      <c r="G8" s="892"/>
      <c r="H8" s="892"/>
    </row>
    <row r="9" spans="2:8" ht="12.75" customHeight="1">
      <c r="B9" s="892"/>
      <c r="C9" s="892"/>
      <c r="D9" s="892"/>
      <c r="E9" s="892"/>
      <c r="F9" s="892"/>
      <c r="G9" s="892"/>
      <c r="H9" s="892"/>
    </row>
    <row r="10" spans="2:8" ht="12.75" customHeight="1">
      <c r="B10" s="892"/>
      <c r="C10" s="892"/>
      <c r="D10" s="892"/>
      <c r="E10" s="892"/>
      <c r="F10" s="892"/>
      <c r="G10" s="892"/>
      <c r="H10" s="892"/>
    </row>
    <row r="11" spans="2:8" ht="12.75" customHeight="1">
      <c r="B11" s="892"/>
      <c r="C11" s="892"/>
      <c r="D11" s="892"/>
      <c r="E11" s="892"/>
      <c r="F11" s="892"/>
      <c r="G11" s="892"/>
      <c r="H11" s="892"/>
    </row>
    <row r="12" spans="2:8" ht="12.75" customHeight="1">
      <c r="B12" s="892"/>
      <c r="C12" s="892"/>
      <c r="D12" s="892"/>
      <c r="E12" s="892"/>
      <c r="F12" s="892"/>
      <c r="G12" s="892"/>
      <c r="H12" s="892"/>
    </row>
    <row r="13" spans="2:8" ht="12.75" customHeight="1">
      <c r="B13" s="892"/>
      <c r="C13" s="892"/>
      <c r="D13" s="892"/>
      <c r="E13" s="892"/>
      <c r="F13" s="892"/>
      <c r="G13" s="892"/>
      <c r="H13" s="892"/>
    </row>
  </sheetData>
  <mergeCells count="1">
    <mergeCell ref="B4:H13"/>
  </mergeCells>
  <printOptions horizontalCentered="1"/>
  <pageMargins left="0.70866141732283472" right="0.70866141732283472" top="0.23622047244094491" bottom="0" header="0.31496062992125984" footer="0.31496062992125984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7"/>
  <sheetViews>
    <sheetView topLeftCell="A34" zoomScaleSheetLayoutView="80" workbookViewId="0">
      <selection activeCell="K25" sqref="K25"/>
    </sheetView>
  </sheetViews>
  <sheetFormatPr defaultRowHeight="12.75"/>
  <cols>
    <col min="1" max="1" width="8.28515625" customWidth="1"/>
    <col min="2" max="2" width="22.5703125" customWidth="1"/>
    <col min="3" max="3" width="25.140625" customWidth="1"/>
    <col min="4" max="5" width="13.5703125" customWidth="1"/>
    <col min="6" max="6" width="12.85546875" customWidth="1"/>
    <col min="7" max="7" width="19.5703125" customWidth="1"/>
    <col min="8" max="8" width="15.28515625" customWidth="1"/>
    <col min="9" max="9" width="15.42578125" customWidth="1"/>
    <col min="10" max="10" width="13.28515625" customWidth="1"/>
  </cols>
  <sheetData>
    <row r="1" spans="1:11" ht="18">
      <c r="I1" s="1150" t="s">
        <v>682</v>
      </c>
      <c r="J1" s="1150"/>
    </row>
    <row r="2" spans="1:11" ht="18">
      <c r="C2" s="1065" t="s">
        <v>0</v>
      </c>
      <c r="D2" s="1065"/>
      <c r="E2" s="1065"/>
      <c r="F2" s="1065"/>
      <c r="G2" s="1065"/>
      <c r="H2" s="1065"/>
      <c r="I2" s="184"/>
      <c r="J2" s="169"/>
      <c r="K2" s="169"/>
    </row>
    <row r="3" spans="1:11" ht="21">
      <c r="A3" s="1066" t="s">
        <v>882</v>
      </c>
      <c r="B3" s="1066"/>
      <c r="C3" s="1066"/>
      <c r="D3" s="1066"/>
      <c r="E3" s="1066"/>
      <c r="F3" s="1066"/>
      <c r="G3" s="1066"/>
      <c r="H3" s="1066"/>
      <c r="I3" s="1066"/>
      <c r="J3" s="1066"/>
      <c r="K3" s="170"/>
    </row>
    <row r="4" spans="1:11" ht="21">
      <c r="C4" s="144"/>
      <c r="D4" s="144"/>
      <c r="E4" s="144"/>
      <c r="F4" s="144"/>
      <c r="G4" s="144"/>
      <c r="H4" s="144"/>
      <c r="I4" s="144"/>
      <c r="J4" s="170"/>
      <c r="K4" s="170"/>
    </row>
    <row r="5" spans="1:11" ht="20.25" customHeight="1">
      <c r="B5" s="1152" t="s">
        <v>960</v>
      </c>
      <c r="C5" s="1152"/>
      <c r="D5" s="1152"/>
      <c r="E5" s="1152"/>
      <c r="F5" s="1152"/>
      <c r="G5" s="1152"/>
      <c r="H5" s="1152"/>
      <c r="I5" s="1152"/>
      <c r="J5" s="1152"/>
    </row>
    <row r="6" spans="1:11" ht="20.25" customHeight="1">
      <c r="A6" s="552" t="s">
        <v>719</v>
      </c>
      <c r="C6" s="172"/>
      <c r="D6" s="172"/>
      <c r="E6" s="172"/>
      <c r="F6" s="172"/>
      <c r="G6" s="172"/>
      <c r="H6" s="172"/>
      <c r="I6" s="1151"/>
      <c r="J6" s="1151"/>
    </row>
    <row r="7" spans="1:11" ht="15" customHeight="1">
      <c r="A7" s="1149" t="s">
        <v>73</v>
      </c>
      <c r="B7" s="1149" t="s">
        <v>38</v>
      </c>
      <c r="C7" s="1149" t="s">
        <v>438</v>
      </c>
      <c r="D7" s="1149" t="s">
        <v>418</v>
      </c>
      <c r="E7" s="1146" t="s">
        <v>487</v>
      </c>
      <c r="F7" s="1149" t="s">
        <v>417</v>
      </c>
      <c r="G7" s="1149"/>
      <c r="H7" s="1149"/>
      <c r="I7" s="1149" t="s">
        <v>442</v>
      </c>
      <c r="J7" s="1146" t="s">
        <v>443</v>
      </c>
    </row>
    <row r="8" spans="1:11" ht="12.75" customHeight="1">
      <c r="A8" s="1149"/>
      <c r="B8" s="1149"/>
      <c r="C8" s="1149"/>
      <c r="D8" s="1149"/>
      <c r="E8" s="1147"/>
      <c r="F8" s="1149" t="s">
        <v>439</v>
      </c>
      <c r="G8" s="1149" t="s">
        <v>440</v>
      </c>
      <c r="H8" s="1149" t="s">
        <v>441</v>
      </c>
      <c r="I8" s="1149"/>
      <c r="J8" s="1147"/>
    </row>
    <row r="9" spans="1:11" ht="20.25" customHeight="1">
      <c r="A9" s="1149"/>
      <c r="B9" s="1149"/>
      <c r="C9" s="1149"/>
      <c r="D9" s="1149"/>
      <c r="E9" s="1147"/>
      <c r="F9" s="1149"/>
      <c r="G9" s="1149"/>
      <c r="H9" s="1149"/>
      <c r="I9" s="1149"/>
      <c r="J9" s="1147"/>
    </row>
    <row r="10" spans="1:11" ht="22.5" customHeight="1">
      <c r="A10" s="1149"/>
      <c r="B10" s="1149"/>
      <c r="C10" s="1149"/>
      <c r="D10" s="1149"/>
      <c r="E10" s="1148"/>
      <c r="F10" s="1149"/>
      <c r="G10" s="1149"/>
      <c r="H10" s="1149"/>
      <c r="I10" s="1149"/>
      <c r="J10" s="1148"/>
    </row>
    <row r="11" spans="1:11" ht="15">
      <c r="A11" s="555">
        <v>1</v>
      </c>
      <c r="B11" s="555">
        <v>2</v>
      </c>
      <c r="C11" s="556">
        <v>3</v>
      </c>
      <c r="D11" s="555">
        <v>4</v>
      </c>
      <c r="E11" s="556">
        <v>5</v>
      </c>
      <c r="F11" s="555">
        <v>6</v>
      </c>
      <c r="G11" s="556">
        <v>7</v>
      </c>
      <c r="H11" s="555">
        <v>8</v>
      </c>
      <c r="I11" s="556">
        <v>9</v>
      </c>
      <c r="J11" s="555">
        <v>10</v>
      </c>
    </row>
    <row r="12" spans="1:11" ht="15">
      <c r="A12" s="84">
        <v>1</v>
      </c>
      <c r="B12" s="225" t="s">
        <v>685</v>
      </c>
      <c r="C12" s="300">
        <v>0</v>
      </c>
      <c r="D12" s="301">
        <v>0</v>
      </c>
      <c r="E12" s="300">
        <v>0</v>
      </c>
      <c r="F12" s="301">
        <v>0</v>
      </c>
      <c r="G12" s="300">
        <v>0</v>
      </c>
      <c r="H12" s="301">
        <v>0</v>
      </c>
      <c r="I12" s="300">
        <v>0</v>
      </c>
      <c r="J12" s="302">
        <v>0</v>
      </c>
    </row>
    <row r="13" spans="1:11" ht="15">
      <c r="A13" s="84">
        <v>2</v>
      </c>
      <c r="B13" s="225" t="s">
        <v>686</v>
      </c>
      <c r="C13" s="300">
        <v>0</v>
      </c>
      <c r="D13" s="301">
        <v>0</v>
      </c>
      <c r="E13" s="300">
        <v>0</v>
      </c>
      <c r="F13" s="301">
        <v>0</v>
      </c>
      <c r="G13" s="300">
        <v>0</v>
      </c>
      <c r="H13" s="301">
        <v>0</v>
      </c>
      <c r="I13" s="300">
        <v>0</v>
      </c>
      <c r="J13" s="302">
        <v>0</v>
      </c>
    </row>
    <row r="14" spans="1:11" ht="15">
      <c r="A14" s="84">
        <v>3</v>
      </c>
      <c r="B14" s="225" t="s">
        <v>687</v>
      </c>
      <c r="C14" s="300">
        <v>0</v>
      </c>
      <c r="D14" s="301">
        <v>0</v>
      </c>
      <c r="E14" s="300">
        <v>0</v>
      </c>
      <c r="F14" s="301">
        <v>0</v>
      </c>
      <c r="G14" s="300">
        <v>0</v>
      </c>
      <c r="H14" s="301">
        <v>0</v>
      </c>
      <c r="I14" s="300">
        <v>0</v>
      </c>
      <c r="J14" s="302">
        <v>0</v>
      </c>
    </row>
    <row r="15" spans="1:11" ht="15">
      <c r="A15" s="84">
        <v>4</v>
      </c>
      <c r="B15" s="225" t="s">
        <v>688</v>
      </c>
      <c r="C15" s="300">
        <v>0</v>
      </c>
      <c r="D15" s="301">
        <v>0</v>
      </c>
      <c r="E15" s="300">
        <v>0</v>
      </c>
      <c r="F15" s="301">
        <v>0</v>
      </c>
      <c r="G15" s="300">
        <v>0</v>
      </c>
      <c r="H15" s="301">
        <v>0</v>
      </c>
      <c r="I15" s="300">
        <v>0</v>
      </c>
      <c r="J15" s="302">
        <v>0</v>
      </c>
    </row>
    <row r="16" spans="1:11" s="525" customFormat="1" ht="38.25">
      <c r="A16" s="885">
        <v>5</v>
      </c>
      <c r="B16" s="225" t="s">
        <v>689</v>
      </c>
      <c r="C16" s="300" t="s">
        <v>1022</v>
      </c>
      <c r="D16" s="886">
        <v>325</v>
      </c>
      <c r="E16" s="300">
        <v>0</v>
      </c>
      <c r="F16" s="887" t="s">
        <v>756</v>
      </c>
      <c r="G16" s="300">
        <v>0</v>
      </c>
      <c r="H16" s="886">
        <v>0</v>
      </c>
      <c r="I16" s="300" t="s">
        <v>1023</v>
      </c>
      <c r="J16" s="888">
        <v>0</v>
      </c>
    </row>
    <row r="17" spans="1:10" ht="15">
      <c r="A17" s="84">
        <v>6</v>
      </c>
      <c r="B17" s="225" t="s">
        <v>690</v>
      </c>
      <c r="C17" s="300">
        <v>0</v>
      </c>
      <c r="D17" s="301">
        <v>0</v>
      </c>
      <c r="E17" s="300">
        <v>0</v>
      </c>
      <c r="F17" s="301">
        <v>0</v>
      </c>
      <c r="G17" s="300">
        <v>0</v>
      </c>
      <c r="H17" s="301">
        <v>0</v>
      </c>
      <c r="I17" s="300">
        <v>0</v>
      </c>
      <c r="J17" s="302">
        <v>0</v>
      </c>
    </row>
    <row r="18" spans="1:10" ht="15">
      <c r="A18" s="84">
        <v>7</v>
      </c>
      <c r="B18" s="225" t="s">
        <v>691</v>
      </c>
      <c r="C18" s="300">
        <v>0</v>
      </c>
      <c r="D18" s="301">
        <v>0</v>
      </c>
      <c r="E18" s="300">
        <v>0</v>
      </c>
      <c r="F18" s="301">
        <v>0</v>
      </c>
      <c r="G18" s="300">
        <v>0</v>
      </c>
      <c r="H18" s="301">
        <v>0</v>
      </c>
      <c r="I18" s="300">
        <v>0</v>
      </c>
      <c r="J18" s="302">
        <v>0</v>
      </c>
    </row>
    <row r="19" spans="1:10" ht="15">
      <c r="A19" s="84">
        <v>8</v>
      </c>
      <c r="B19" s="225" t="s">
        <v>692</v>
      </c>
      <c r="C19" s="300">
        <v>0</v>
      </c>
      <c r="D19" s="301">
        <v>0</v>
      </c>
      <c r="E19" s="300">
        <v>0</v>
      </c>
      <c r="F19" s="301">
        <v>0</v>
      </c>
      <c r="G19" s="300">
        <v>0</v>
      </c>
      <c r="H19" s="301">
        <v>0</v>
      </c>
      <c r="I19" s="300">
        <v>0</v>
      </c>
      <c r="J19" s="302">
        <v>0</v>
      </c>
    </row>
    <row r="20" spans="1:10" ht="15">
      <c r="A20" s="84">
        <v>9</v>
      </c>
      <c r="B20" s="225" t="s">
        <v>693</v>
      </c>
      <c r="C20" s="300">
        <v>0</v>
      </c>
      <c r="D20" s="301">
        <v>0</v>
      </c>
      <c r="E20" s="300">
        <v>0</v>
      </c>
      <c r="F20" s="301">
        <v>0</v>
      </c>
      <c r="G20" s="300">
        <v>0</v>
      </c>
      <c r="H20" s="301">
        <v>0</v>
      </c>
      <c r="I20" s="300">
        <v>0</v>
      </c>
      <c r="J20" s="302">
        <v>0</v>
      </c>
    </row>
    <row r="21" spans="1:10" ht="15">
      <c r="A21" s="84">
        <v>10</v>
      </c>
      <c r="B21" s="225" t="s">
        <v>694</v>
      </c>
      <c r="C21" s="300">
        <v>0</v>
      </c>
      <c r="D21" s="301">
        <v>0</v>
      </c>
      <c r="E21" s="300">
        <v>0</v>
      </c>
      <c r="F21" s="301">
        <v>0</v>
      </c>
      <c r="G21" s="300">
        <v>0</v>
      </c>
      <c r="H21" s="301">
        <v>0</v>
      </c>
      <c r="I21" s="300">
        <v>0</v>
      </c>
      <c r="J21" s="302">
        <v>0</v>
      </c>
    </row>
    <row r="22" spans="1:10" ht="15">
      <c r="A22" s="84">
        <v>11</v>
      </c>
      <c r="B22" s="225" t="s">
        <v>695</v>
      </c>
      <c r="C22" s="300">
        <v>0</v>
      </c>
      <c r="D22" s="301">
        <v>0</v>
      </c>
      <c r="E22" s="300">
        <v>0</v>
      </c>
      <c r="F22" s="301">
        <v>0</v>
      </c>
      <c r="G22" s="300">
        <v>0</v>
      </c>
      <c r="H22" s="301">
        <v>0</v>
      </c>
      <c r="I22" s="300">
        <v>0</v>
      </c>
      <c r="J22" s="302">
        <v>0</v>
      </c>
    </row>
    <row r="23" spans="1:10" ht="15">
      <c r="A23" s="84">
        <v>12</v>
      </c>
      <c r="B23" s="225" t="s">
        <v>696</v>
      </c>
      <c r="C23" s="300">
        <v>0</v>
      </c>
      <c r="D23" s="301">
        <v>0</v>
      </c>
      <c r="E23" s="300">
        <v>0</v>
      </c>
      <c r="F23" s="301">
        <v>0</v>
      </c>
      <c r="G23" s="300">
        <v>0</v>
      </c>
      <c r="H23" s="301">
        <v>0</v>
      </c>
      <c r="I23" s="300">
        <v>0</v>
      </c>
      <c r="J23" s="302">
        <v>0</v>
      </c>
    </row>
    <row r="24" spans="1:10" ht="15">
      <c r="A24" s="84">
        <v>13</v>
      </c>
      <c r="B24" s="225" t="s">
        <v>697</v>
      </c>
      <c r="C24" s="300">
        <v>0</v>
      </c>
      <c r="D24" s="301">
        <v>0</v>
      </c>
      <c r="E24" s="300">
        <v>0</v>
      </c>
      <c r="F24" s="301">
        <v>0</v>
      </c>
      <c r="G24" s="300">
        <v>0</v>
      </c>
      <c r="H24" s="301">
        <v>0</v>
      </c>
      <c r="I24" s="300">
        <v>0</v>
      </c>
      <c r="J24" s="302">
        <v>0</v>
      </c>
    </row>
    <row r="25" spans="1:10" ht="15">
      <c r="A25" s="84">
        <v>14</v>
      </c>
      <c r="B25" s="225" t="s">
        <v>698</v>
      </c>
      <c r="C25" s="300">
        <v>0</v>
      </c>
      <c r="D25" s="301">
        <v>0</v>
      </c>
      <c r="E25" s="300">
        <v>0</v>
      </c>
      <c r="F25" s="301">
        <v>0</v>
      </c>
      <c r="G25" s="300">
        <v>0</v>
      </c>
      <c r="H25" s="301">
        <v>0</v>
      </c>
      <c r="I25" s="300">
        <v>0</v>
      </c>
      <c r="J25" s="302">
        <v>0</v>
      </c>
    </row>
    <row r="26" spans="1:10" ht="38.25">
      <c r="A26" s="84">
        <v>15</v>
      </c>
      <c r="B26" s="225" t="s">
        <v>699</v>
      </c>
      <c r="C26" s="300" t="s">
        <v>1022</v>
      </c>
      <c r="D26" s="886">
        <v>291</v>
      </c>
      <c r="E26" s="300">
        <v>0</v>
      </c>
      <c r="F26" s="887" t="s">
        <v>756</v>
      </c>
      <c r="G26" s="300">
        <v>0</v>
      </c>
      <c r="H26" s="886">
        <v>0</v>
      </c>
      <c r="I26" s="300" t="s">
        <v>1023</v>
      </c>
      <c r="J26" s="302">
        <v>0</v>
      </c>
    </row>
    <row r="27" spans="1:10" ht="15">
      <c r="A27" s="84">
        <v>16</v>
      </c>
      <c r="B27" s="227" t="s">
        <v>700</v>
      </c>
      <c r="C27" s="300">
        <v>0</v>
      </c>
      <c r="D27" s="301">
        <v>0</v>
      </c>
      <c r="E27" s="300">
        <v>0</v>
      </c>
      <c r="F27" s="301">
        <v>0</v>
      </c>
      <c r="G27" s="300">
        <v>0</v>
      </c>
      <c r="H27" s="301">
        <v>0</v>
      </c>
      <c r="I27" s="300">
        <v>0</v>
      </c>
      <c r="J27" s="302">
        <v>0</v>
      </c>
    </row>
    <row r="28" spans="1:10" ht="15">
      <c r="A28" s="84">
        <v>17</v>
      </c>
      <c r="B28" s="227" t="s">
        <v>701</v>
      </c>
      <c r="C28" s="300">
        <v>0</v>
      </c>
      <c r="D28" s="301">
        <v>0</v>
      </c>
      <c r="E28" s="300">
        <v>0</v>
      </c>
      <c r="F28" s="301">
        <v>0</v>
      </c>
      <c r="G28" s="300">
        <v>0</v>
      </c>
      <c r="H28" s="301">
        <v>0</v>
      </c>
      <c r="I28" s="300">
        <v>0</v>
      </c>
      <c r="J28" s="302">
        <v>0</v>
      </c>
    </row>
    <row r="29" spans="1:10" ht="15">
      <c r="A29" s="84">
        <v>18</v>
      </c>
      <c r="B29" s="227" t="s">
        <v>702</v>
      </c>
      <c r="C29" s="300">
        <v>0</v>
      </c>
      <c r="D29" s="301">
        <v>0</v>
      </c>
      <c r="E29" s="300">
        <v>0</v>
      </c>
      <c r="F29" s="301">
        <v>0</v>
      </c>
      <c r="G29" s="300">
        <v>0</v>
      </c>
      <c r="H29" s="301">
        <v>0</v>
      </c>
      <c r="I29" s="300">
        <v>0</v>
      </c>
      <c r="J29" s="302">
        <v>0</v>
      </c>
    </row>
    <row r="30" spans="1:10" ht="15">
      <c r="A30" s="84">
        <v>19</v>
      </c>
      <c r="B30" s="227" t="s">
        <v>703</v>
      </c>
      <c r="C30" s="300">
        <v>0</v>
      </c>
      <c r="D30" s="301">
        <v>0</v>
      </c>
      <c r="E30" s="300">
        <v>0</v>
      </c>
      <c r="F30" s="301">
        <v>0</v>
      </c>
      <c r="G30" s="300">
        <v>0</v>
      </c>
      <c r="H30" s="301">
        <v>0</v>
      </c>
      <c r="I30" s="300">
        <v>0</v>
      </c>
      <c r="J30" s="302">
        <v>0</v>
      </c>
    </row>
    <row r="31" spans="1:10" ht="38.25">
      <c r="A31" s="84">
        <v>20</v>
      </c>
      <c r="B31" s="227" t="s">
        <v>704</v>
      </c>
      <c r="C31" s="300" t="s">
        <v>1022</v>
      </c>
      <c r="D31" s="886">
        <v>449</v>
      </c>
      <c r="E31" s="300">
        <v>0</v>
      </c>
      <c r="F31" s="887" t="s">
        <v>756</v>
      </c>
      <c r="G31" s="300">
        <v>0</v>
      </c>
      <c r="H31" s="886">
        <v>0</v>
      </c>
      <c r="I31" s="300" t="s">
        <v>1023</v>
      </c>
      <c r="J31" s="302">
        <v>0</v>
      </c>
    </row>
    <row r="32" spans="1:10" ht="38.25">
      <c r="A32" s="84">
        <v>21</v>
      </c>
      <c r="B32" s="227" t="s">
        <v>705</v>
      </c>
      <c r="C32" s="300" t="s">
        <v>1022</v>
      </c>
      <c r="D32" s="886">
        <v>257</v>
      </c>
      <c r="E32" s="300">
        <v>0</v>
      </c>
      <c r="F32" s="887" t="s">
        <v>756</v>
      </c>
      <c r="G32" s="300">
        <v>0</v>
      </c>
      <c r="H32" s="886">
        <v>0</v>
      </c>
      <c r="I32" s="300" t="s">
        <v>1023</v>
      </c>
      <c r="J32" s="302">
        <v>0</v>
      </c>
    </row>
    <row r="33" spans="1:10" ht="15">
      <c r="A33" s="84">
        <v>22</v>
      </c>
      <c r="B33" s="227" t="s">
        <v>706</v>
      </c>
      <c r="C33" s="300">
        <v>0</v>
      </c>
      <c r="D33" s="301">
        <v>0</v>
      </c>
      <c r="E33" s="300">
        <v>0</v>
      </c>
      <c r="F33" s="301">
        <v>0</v>
      </c>
      <c r="G33" s="300">
        <v>0</v>
      </c>
      <c r="H33" s="301">
        <v>0</v>
      </c>
      <c r="I33" s="300">
        <v>0</v>
      </c>
      <c r="J33" s="302">
        <v>0</v>
      </c>
    </row>
    <row r="34" spans="1:10" ht="38.25">
      <c r="A34" s="84">
        <v>23</v>
      </c>
      <c r="B34" s="227" t="s">
        <v>707</v>
      </c>
      <c r="C34" s="300" t="s">
        <v>1022</v>
      </c>
      <c r="D34" s="886">
        <v>319</v>
      </c>
      <c r="E34" s="300">
        <v>0</v>
      </c>
      <c r="F34" s="887" t="s">
        <v>756</v>
      </c>
      <c r="G34" s="300">
        <v>0</v>
      </c>
      <c r="H34" s="886">
        <v>0</v>
      </c>
      <c r="I34" s="300" t="s">
        <v>1023</v>
      </c>
      <c r="J34" s="302">
        <v>0</v>
      </c>
    </row>
    <row r="35" spans="1:10" ht="15">
      <c r="A35" s="84">
        <v>24</v>
      </c>
      <c r="B35" s="227" t="s">
        <v>708</v>
      </c>
      <c r="C35" s="300">
        <v>0</v>
      </c>
      <c r="D35" s="301">
        <v>0</v>
      </c>
      <c r="E35" s="300">
        <v>0</v>
      </c>
      <c r="F35" s="301">
        <v>0</v>
      </c>
      <c r="G35" s="300">
        <v>0</v>
      </c>
      <c r="H35" s="301">
        <v>0</v>
      </c>
      <c r="I35" s="300">
        <v>0</v>
      </c>
      <c r="J35" s="302">
        <v>0</v>
      </c>
    </row>
    <row r="36" spans="1:10" ht="38.25">
      <c r="A36" s="84">
        <v>25</v>
      </c>
      <c r="B36" s="227" t="s">
        <v>709</v>
      </c>
      <c r="C36" s="300" t="s">
        <v>1022</v>
      </c>
      <c r="D36" s="886">
        <v>80</v>
      </c>
      <c r="E36" s="300">
        <v>0</v>
      </c>
      <c r="F36" s="887" t="s">
        <v>756</v>
      </c>
      <c r="G36" s="300">
        <v>0</v>
      </c>
      <c r="H36" s="886">
        <v>0</v>
      </c>
      <c r="I36" s="300" t="s">
        <v>1023</v>
      </c>
      <c r="J36" s="302">
        <v>0</v>
      </c>
    </row>
    <row r="37" spans="1:10" ht="15">
      <c r="A37" s="84">
        <v>26</v>
      </c>
      <c r="B37" s="227" t="s">
        <v>710</v>
      </c>
      <c r="C37" s="300">
        <v>0</v>
      </c>
      <c r="D37" s="301">
        <v>0</v>
      </c>
      <c r="E37" s="300">
        <v>0</v>
      </c>
      <c r="F37" s="301">
        <v>0</v>
      </c>
      <c r="G37" s="300">
        <v>0</v>
      </c>
      <c r="H37" s="301">
        <v>0</v>
      </c>
      <c r="I37" s="300">
        <v>0</v>
      </c>
      <c r="J37" s="302">
        <v>0</v>
      </c>
    </row>
    <row r="38" spans="1:10" ht="15">
      <c r="A38" s="84">
        <v>27</v>
      </c>
      <c r="B38" s="227" t="s">
        <v>711</v>
      </c>
      <c r="C38" s="300">
        <v>0</v>
      </c>
      <c r="D38" s="301">
        <v>0</v>
      </c>
      <c r="E38" s="300">
        <v>0</v>
      </c>
      <c r="F38" s="301">
        <v>0</v>
      </c>
      <c r="G38" s="300">
        <v>0</v>
      </c>
      <c r="H38" s="301">
        <v>0</v>
      </c>
      <c r="I38" s="300">
        <v>0</v>
      </c>
      <c r="J38" s="302">
        <v>0</v>
      </c>
    </row>
    <row r="39" spans="1:10" ht="15">
      <c r="A39" s="84">
        <v>28</v>
      </c>
      <c r="B39" s="227" t="s">
        <v>712</v>
      </c>
      <c r="C39" s="300">
        <v>0</v>
      </c>
      <c r="D39" s="301">
        <v>0</v>
      </c>
      <c r="E39" s="300">
        <v>0</v>
      </c>
      <c r="F39" s="301">
        <v>0</v>
      </c>
      <c r="G39" s="300">
        <v>0</v>
      </c>
      <c r="H39" s="301">
        <v>0</v>
      </c>
      <c r="I39" s="300">
        <v>0</v>
      </c>
      <c r="J39" s="302">
        <v>0</v>
      </c>
    </row>
    <row r="40" spans="1:10" ht="15">
      <c r="A40" s="84">
        <v>29</v>
      </c>
      <c r="B40" s="227" t="s">
        <v>713</v>
      </c>
      <c r="C40" s="300">
        <v>0</v>
      </c>
      <c r="D40" s="301">
        <v>0</v>
      </c>
      <c r="E40" s="300">
        <v>0</v>
      </c>
      <c r="F40" s="301">
        <v>0</v>
      </c>
      <c r="G40" s="300">
        <v>0</v>
      </c>
      <c r="H40" s="301">
        <v>0</v>
      </c>
      <c r="I40" s="300">
        <v>0</v>
      </c>
      <c r="J40" s="302">
        <v>0</v>
      </c>
    </row>
    <row r="41" spans="1:10" ht="15">
      <c r="A41" s="84">
        <v>30</v>
      </c>
      <c r="B41" s="227" t="s">
        <v>714</v>
      </c>
      <c r="C41" s="300">
        <v>0</v>
      </c>
      <c r="D41" s="301">
        <v>0</v>
      </c>
      <c r="E41" s="300">
        <v>0</v>
      </c>
      <c r="F41" s="301">
        <v>0</v>
      </c>
      <c r="G41" s="300">
        <v>0</v>
      </c>
      <c r="H41" s="301">
        <v>0</v>
      </c>
      <c r="I41" s="300">
        <v>0</v>
      </c>
      <c r="J41" s="302">
        <v>0</v>
      </c>
    </row>
    <row r="42" spans="1:10">
      <c r="A42" s="418"/>
      <c r="B42" s="395" t="s">
        <v>715</v>
      </c>
      <c r="C42" s="395">
        <f t="shared" ref="C42:J42" si="0">SUM(C12:C41)</f>
        <v>0</v>
      </c>
      <c r="D42" s="395">
        <f t="shared" si="0"/>
        <v>1721</v>
      </c>
      <c r="E42" s="395">
        <f t="shared" si="0"/>
        <v>0</v>
      </c>
      <c r="F42" s="395">
        <f t="shared" si="0"/>
        <v>0</v>
      </c>
      <c r="G42" s="395">
        <f t="shared" si="0"/>
        <v>0</v>
      </c>
      <c r="H42" s="395">
        <f t="shared" si="0"/>
        <v>0</v>
      </c>
      <c r="I42" s="395">
        <f t="shared" si="0"/>
        <v>0</v>
      </c>
      <c r="J42" s="395">
        <f t="shared" si="0"/>
        <v>0</v>
      </c>
    </row>
    <row r="44" spans="1:10">
      <c r="A44" s="148"/>
      <c r="B44" s="148"/>
      <c r="C44" s="148"/>
      <c r="D44" s="148"/>
      <c r="E44" s="148"/>
      <c r="H44" s="149" t="s">
        <v>12</v>
      </c>
    </row>
    <row r="45" spans="1:10" ht="15" customHeight="1">
      <c r="A45" s="148"/>
      <c r="B45" s="148"/>
      <c r="C45" s="148"/>
      <c r="D45" s="148"/>
      <c r="E45" s="148"/>
      <c r="H45" s="1063" t="s">
        <v>13</v>
      </c>
      <c r="I45" s="1063"/>
    </row>
    <row r="46" spans="1:10" ht="15" customHeight="1">
      <c r="A46" s="148"/>
      <c r="B46" s="148"/>
      <c r="C46" s="148"/>
      <c r="D46" s="148"/>
      <c r="E46" s="148"/>
      <c r="H46" s="1063" t="s">
        <v>86</v>
      </c>
      <c r="I46" s="1063"/>
    </row>
    <row r="47" spans="1:10">
      <c r="A47" s="148" t="s">
        <v>11</v>
      </c>
      <c r="C47" s="148"/>
      <c r="D47" s="148"/>
      <c r="E47" s="148"/>
      <c r="H47" s="150" t="s">
        <v>83</v>
      </c>
    </row>
  </sheetData>
  <mergeCells count="18">
    <mergeCell ref="H46:I46"/>
    <mergeCell ref="D7:D10"/>
    <mergeCell ref="I6:J6"/>
    <mergeCell ref="C2:H2"/>
    <mergeCell ref="J7:J10"/>
    <mergeCell ref="F8:F10"/>
    <mergeCell ref="G8:G10"/>
    <mergeCell ref="H45:I45"/>
    <mergeCell ref="A3:J3"/>
    <mergeCell ref="B5:J5"/>
    <mergeCell ref="A7:A10"/>
    <mergeCell ref="H8:H10"/>
    <mergeCell ref="I7:I10"/>
    <mergeCell ref="E7:E10"/>
    <mergeCell ref="B7:B10"/>
    <mergeCell ref="C7:C10"/>
    <mergeCell ref="F7:H7"/>
    <mergeCell ref="I1:J1"/>
  </mergeCells>
  <printOptions horizontalCentered="1"/>
  <pageMargins left="0.70866141732283472" right="0.70866141732283472" top="0.23622047244094491" bottom="0" header="0.31496062992125984" footer="0.31496062992125984"/>
  <pageSetup paperSize="9" scale="7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6"/>
  <sheetViews>
    <sheetView zoomScaleSheetLayoutView="90" workbookViewId="0">
      <selection activeCell="M9" sqref="M9"/>
    </sheetView>
  </sheetViews>
  <sheetFormatPr defaultRowHeight="12.75"/>
  <cols>
    <col min="2" max="2" width="10.140625" customWidth="1"/>
    <col min="6" max="6" width="11.5703125" customWidth="1"/>
    <col min="7" max="7" width="10.42578125" customWidth="1"/>
    <col min="8" max="8" width="22.7109375" customWidth="1"/>
    <col min="9" max="9" width="10.42578125" customWidth="1"/>
    <col min="10" max="10" width="22.85546875" customWidth="1"/>
  </cols>
  <sheetData>
    <row r="1" spans="1:10" ht="18">
      <c r="A1" s="1065" t="s">
        <v>720</v>
      </c>
      <c r="B1" s="1065"/>
      <c r="C1" s="1065"/>
      <c r="D1" s="1065"/>
      <c r="E1" s="1065"/>
      <c r="F1" s="1065"/>
      <c r="G1" s="1065"/>
      <c r="H1" s="1065"/>
      <c r="I1" s="169"/>
      <c r="J1" s="214" t="s">
        <v>595</v>
      </c>
    </row>
    <row r="2" spans="1:10" ht="21">
      <c r="A2" s="1066" t="s">
        <v>882</v>
      </c>
      <c r="B2" s="1066"/>
      <c r="C2" s="1066"/>
      <c r="D2" s="1066"/>
      <c r="E2" s="1066"/>
      <c r="F2" s="1066"/>
      <c r="G2" s="1066"/>
      <c r="H2" s="1066"/>
      <c r="I2" s="1066"/>
      <c r="J2" s="1066"/>
    </row>
    <row r="3" spans="1:10" ht="15">
      <c r="A3" s="145"/>
      <c r="B3" s="145"/>
      <c r="C3" s="145"/>
      <c r="D3" s="145"/>
      <c r="E3" s="145"/>
      <c r="F3" s="145"/>
      <c r="G3" s="145"/>
      <c r="H3" s="145"/>
      <c r="I3" s="145"/>
    </row>
    <row r="4" spans="1:10" ht="18">
      <c r="A4" s="1155" t="s">
        <v>594</v>
      </c>
      <c r="B4" s="1155"/>
      <c r="C4" s="1155"/>
      <c r="D4" s="1155"/>
      <c r="E4" s="1155"/>
      <c r="F4" s="1155"/>
      <c r="G4" s="1155"/>
      <c r="H4" s="1155"/>
      <c r="I4" s="1155"/>
    </row>
    <row r="5" spans="1:10" ht="15">
      <c r="A5" s="146" t="s">
        <v>736</v>
      </c>
      <c r="B5" s="146"/>
      <c r="C5" s="146"/>
      <c r="D5" s="146"/>
      <c r="E5" s="146"/>
      <c r="F5" s="146"/>
      <c r="G5" s="146"/>
      <c r="H5" s="146"/>
      <c r="I5" s="1160" t="s">
        <v>923</v>
      </c>
      <c r="J5" s="1160"/>
    </row>
    <row r="6" spans="1:10" ht="17.25" customHeight="1">
      <c r="A6" s="1156" t="s">
        <v>2</v>
      </c>
      <c r="B6" s="1156" t="s">
        <v>419</v>
      </c>
      <c r="C6" s="936" t="s">
        <v>420</v>
      </c>
      <c r="D6" s="936"/>
      <c r="E6" s="936"/>
      <c r="F6" s="1157" t="s">
        <v>423</v>
      </c>
      <c r="G6" s="1158"/>
      <c r="H6" s="1158"/>
      <c r="I6" s="1159"/>
      <c r="J6" s="1153" t="s">
        <v>850</v>
      </c>
    </row>
    <row r="7" spans="1:10" ht="45">
      <c r="A7" s="1156"/>
      <c r="B7" s="1156"/>
      <c r="C7" s="407" t="s">
        <v>102</v>
      </c>
      <c r="D7" s="407" t="s">
        <v>421</v>
      </c>
      <c r="E7" s="407" t="s">
        <v>422</v>
      </c>
      <c r="F7" s="429" t="s">
        <v>424</v>
      </c>
      <c r="G7" s="429" t="s">
        <v>425</v>
      </c>
      <c r="H7" s="429" t="s">
        <v>426</v>
      </c>
      <c r="I7" s="429" t="s">
        <v>48</v>
      </c>
      <c r="J7" s="1154"/>
    </row>
    <row r="8" spans="1:10" ht="15">
      <c r="A8" s="355" t="s">
        <v>278</v>
      </c>
      <c r="B8" s="355" t="s">
        <v>279</v>
      </c>
      <c r="C8" s="355" t="s">
        <v>280</v>
      </c>
      <c r="D8" s="355" t="s">
        <v>281</v>
      </c>
      <c r="E8" s="355" t="s">
        <v>282</v>
      </c>
      <c r="F8" s="355" t="s">
        <v>285</v>
      </c>
      <c r="G8" s="355" t="s">
        <v>306</v>
      </c>
      <c r="H8" s="355" t="s">
        <v>307</v>
      </c>
      <c r="I8" s="355" t="s">
        <v>308</v>
      </c>
      <c r="J8" s="355" t="s">
        <v>336</v>
      </c>
    </row>
    <row r="9" spans="1:10" ht="108" customHeight="1">
      <c r="A9" s="337">
        <v>1</v>
      </c>
      <c r="B9" s="337">
        <v>2</v>
      </c>
      <c r="C9" s="337">
        <v>2</v>
      </c>
      <c r="D9" s="337">
        <v>1</v>
      </c>
      <c r="E9" s="337">
        <v>1</v>
      </c>
      <c r="F9" s="337" t="s">
        <v>756</v>
      </c>
      <c r="G9" s="337" t="s">
        <v>756</v>
      </c>
      <c r="H9" s="337" t="s">
        <v>757</v>
      </c>
      <c r="I9" s="337" t="s">
        <v>756</v>
      </c>
      <c r="J9" s="337" t="s">
        <v>996</v>
      </c>
    </row>
    <row r="10" spans="1:10" ht="24" customHeight="1">
      <c r="A10" s="357"/>
      <c r="B10" s="357"/>
      <c r="C10" s="357"/>
      <c r="D10" s="357"/>
      <c r="E10" s="357"/>
      <c r="F10" s="357"/>
      <c r="G10" s="357"/>
      <c r="H10" s="357"/>
      <c r="I10" s="357"/>
      <c r="J10" s="357"/>
    </row>
    <row r="13" spans="1:10" ht="12.75" customHeight="1">
      <c r="A13" s="148"/>
      <c r="B13" s="148"/>
      <c r="C13" s="148"/>
      <c r="D13" s="148"/>
      <c r="I13" s="1063" t="s">
        <v>12</v>
      </c>
      <c r="J13" s="1063"/>
    </row>
    <row r="14" spans="1:10" ht="12.75" customHeight="1">
      <c r="A14" s="148"/>
      <c r="B14" s="148"/>
      <c r="C14" s="148"/>
      <c r="D14" s="148"/>
      <c r="I14" s="1063" t="s">
        <v>13</v>
      </c>
      <c r="J14" s="1063"/>
    </row>
    <row r="15" spans="1:10" ht="12.75" customHeight="1">
      <c r="A15" s="148"/>
      <c r="B15" s="148"/>
      <c r="C15" s="148"/>
      <c r="D15" s="148"/>
      <c r="J15" s="149" t="s">
        <v>86</v>
      </c>
    </row>
    <row r="16" spans="1:10">
      <c r="A16" s="148" t="s">
        <v>11</v>
      </c>
      <c r="C16" s="148"/>
      <c r="D16" s="148"/>
      <c r="J16" s="150" t="s">
        <v>83</v>
      </c>
    </row>
  </sheetData>
  <mergeCells count="11">
    <mergeCell ref="J6:J7"/>
    <mergeCell ref="A1:H1"/>
    <mergeCell ref="I13:J13"/>
    <mergeCell ref="I14:J14"/>
    <mergeCell ref="A2:J2"/>
    <mergeCell ref="A4:I4"/>
    <mergeCell ref="A6:A7"/>
    <mergeCell ref="B6:B7"/>
    <mergeCell ref="C6:E6"/>
    <mergeCell ref="F6:I6"/>
    <mergeCell ref="I5:J5"/>
  </mergeCells>
  <printOptions horizontalCentered="1"/>
  <pageMargins left="0.70866141732283472" right="0.70866141732283472" top="0.23622047244094491" bottom="0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41"/>
  <sheetViews>
    <sheetView zoomScaleSheetLayoutView="80" workbookViewId="0">
      <selection activeCell="D33" sqref="D33"/>
    </sheetView>
  </sheetViews>
  <sheetFormatPr defaultRowHeight="12.75"/>
  <cols>
    <col min="1" max="1" width="5.28515625" style="148" customWidth="1"/>
    <col min="2" max="2" width="8.5703125" style="148" customWidth="1"/>
    <col min="3" max="3" width="32.140625" style="148" customWidth="1"/>
    <col min="4" max="4" width="19.140625" style="148" customWidth="1"/>
    <col min="5" max="5" width="17.42578125" style="148" customWidth="1"/>
    <col min="6" max="6" width="15.7109375" style="148" customWidth="1"/>
    <col min="7" max="7" width="13.7109375" style="148" customWidth="1"/>
    <col min="8" max="8" width="20.140625" style="148" customWidth="1"/>
    <col min="9" max="16384" width="9.140625" style="148"/>
  </cols>
  <sheetData>
    <row r="1" spans="1:8">
      <c r="A1" s="148" t="s">
        <v>10</v>
      </c>
      <c r="H1" s="163" t="s">
        <v>597</v>
      </c>
    </row>
    <row r="2" spans="1:8" s="152" customFormat="1" ht="15.75">
      <c r="A2" s="1101" t="s">
        <v>0</v>
      </c>
      <c r="B2" s="1101"/>
      <c r="C2" s="1101"/>
      <c r="D2" s="1101"/>
      <c r="E2" s="1101"/>
      <c r="F2" s="1101"/>
      <c r="G2" s="1101"/>
      <c r="H2" s="1101"/>
    </row>
    <row r="3" spans="1:8" s="152" customFormat="1" ht="20.25" customHeight="1">
      <c r="A3" s="1102" t="s">
        <v>882</v>
      </c>
      <c r="B3" s="1102"/>
      <c r="C3" s="1102"/>
      <c r="D3" s="1102"/>
      <c r="E3" s="1102"/>
      <c r="F3" s="1102"/>
      <c r="G3" s="1102"/>
      <c r="H3" s="1102"/>
    </row>
    <row r="4" spans="1:8" s="152" customFormat="1" ht="15.75">
      <c r="A4" s="1108" t="s">
        <v>596</v>
      </c>
      <c r="B4" s="1108"/>
      <c r="C4" s="1108"/>
      <c r="D4" s="1108"/>
      <c r="E4" s="1108"/>
      <c r="F4" s="1108"/>
      <c r="G4" s="1108"/>
      <c r="H4" s="1169"/>
    </row>
    <row r="6" spans="1:8">
      <c r="A6" s="153" t="s">
        <v>734</v>
      </c>
      <c r="B6" s="153"/>
      <c r="C6" s="155"/>
      <c r="D6" s="155"/>
      <c r="E6" s="155"/>
      <c r="F6" s="155"/>
      <c r="G6" s="155"/>
    </row>
    <row r="7" spans="1:8" s="156" customFormat="1">
      <c r="A7" s="148"/>
      <c r="B7" s="148"/>
      <c r="C7" s="148"/>
      <c r="D7" s="148"/>
      <c r="E7" s="148"/>
      <c r="F7" s="148"/>
      <c r="G7" s="148"/>
      <c r="H7" s="102"/>
    </row>
    <row r="8" spans="1:8" s="156" customFormat="1">
      <c r="A8" s="157"/>
      <c r="B8" s="1161" t="s">
        <v>300</v>
      </c>
      <c r="C8" s="1161" t="s">
        <v>301</v>
      </c>
      <c r="D8" s="1163" t="s">
        <v>302</v>
      </c>
      <c r="E8" s="1164"/>
      <c r="F8" s="1164"/>
      <c r="G8" s="1165"/>
      <c r="H8" s="1161" t="s">
        <v>77</v>
      </c>
    </row>
    <row r="9" spans="1:8" s="156" customFormat="1" ht="15">
      <c r="A9" s="158"/>
      <c r="B9" s="1162"/>
      <c r="C9" s="1162"/>
      <c r="D9" s="443" t="s">
        <v>303</v>
      </c>
      <c r="E9" s="443" t="s">
        <v>304</v>
      </c>
      <c r="F9" s="443" t="s">
        <v>305</v>
      </c>
      <c r="G9" s="443" t="s">
        <v>18</v>
      </c>
      <c r="H9" s="1162"/>
    </row>
    <row r="10" spans="1:8" s="156" customFormat="1" ht="15">
      <c r="A10" s="158"/>
      <c r="B10" s="444" t="s">
        <v>278</v>
      </c>
      <c r="C10" s="444" t="s">
        <v>279</v>
      </c>
      <c r="D10" s="444" t="s">
        <v>280</v>
      </c>
      <c r="E10" s="444" t="s">
        <v>281</v>
      </c>
      <c r="F10" s="444" t="s">
        <v>282</v>
      </c>
      <c r="G10" s="444" t="s">
        <v>283</v>
      </c>
      <c r="H10" s="444" t="s">
        <v>284</v>
      </c>
    </row>
    <row r="11" spans="1:8" s="164" customFormat="1" ht="15" customHeight="1">
      <c r="B11" s="165" t="s">
        <v>30</v>
      </c>
      <c r="C11" s="1166" t="s">
        <v>309</v>
      </c>
      <c r="D11" s="1167"/>
      <c r="E11" s="1167"/>
      <c r="F11" s="1167"/>
      <c r="G11" s="1167"/>
      <c r="H11" s="1168"/>
    </row>
    <row r="12" spans="1:8" s="164" customFormat="1" ht="15" customHeight="1">
      <c r="B12" s="165"/>
      <c r="C12" s="166" t="s">
        <v>737</v>
      </c>
      <c r="D12" s="446">
        <v>1</v>
      </c>
      <c r="E12" s="446"/>
      <c r="F12" s="446"/>
      <c r="G12" s="446">
        <f>+D12+E12+F12</f>
        <v>1</v>
      </c>
      <c r="H12" s="336"/>
    </row>
    <row r="13" spans="1:8" s="164" customFormat="1" ht="15" customHeight="1">
      <c r="B13" s="165"/>
      <c r="C13" s="168" t="s">
        <v>738</v>
      </c>
      <c r="D13" s="406">
        <v>1</v>
      </c>
      <c r="E13" s="406"/>
      <c r="F13" s="406"/>
      <c r="G13" s="446">
        <f t="shared" ref="G13:G21" si="0">+D13+E13+F13</f>
        <v>1</v>
      </c>
      <c r="H13" s="336"/>
    </row>
    <row r="14" spans="1:8" s="164" customFormat="1" ht="15" customHeight="1">
      <c r="B14" s="165"/>
      <c r="C14" s="168" t="s">
        <v>739</v>
      </c>
      <c r="D14" s="406">
        <v>1</v>
      </c>
      <c r="E14" s="406"/>
      <c r="F14" s="406"/>
      <c r="G14" s="446">
        <f t="shared" si="0"/>
        <v>1</v>
      </c>
      <c r="H14" s="336"/>
    </row>
    <row r="15" spans="1:8" s="164" customFormat="1" ht="15" customHeight="1">
      <c r="B15" s="165"/>
      <c r="C15" s="168" t="s">
        <v>740</v>
      </c>
      <c r="D15" s="406">
        <v>1</v>
      </c>
      <c r="E15" s="406"/>
      <c r="F15" s="406"/>
      <c r="G15" s="446">
        <f t="shared" si="0"/>
        <v>1</v>
      </c>
      <c r="H15" s="336"/>
    </row>
    <row r="16" spans="1:8" s="164" customFormat="1" ht="15" customHeight="1">
      <c r="B16" s="165"/>
      <c r="C16" s="168" t="s">
        <v>741</v>
      </c>
      <c r="D16" s="406">
        <v>1</v>
      </c>
      <c r="E16" s="406"/>
      <c r="F16" s="406"/>
      <c r="G16" s="446">
        <f t="shared" si="0"/>
        <v>1</v>
      </c>
      <c r="H16" s="336"/>
    </row>
    <row r="17" spans="1:8" s="167" customFormat="1">
      <c r="B17" s="166"/>
      <c r="C17" s="168" t="s">
        <v>742</v>
      </c>
      <c r="D17" s="406">
        <v>1</v>
      </c>
      <c r="E17" s="406"/>
      <c r="F17" s="406"/>
      <c r="G17" s="446">
        <f t="shared" si="0"/>
        <v>1</v>
      </c>
      <c r="H17" s="166"/>
    </row>
    <row r="18" spans="1:8" ht="14.25">
      <c r="A18" s="160"/>
      <c r="B18" s="115"/>
      <c r="C18" s="168" t="s">
        <v>743</v>
      </c>
      <c r="D18" s="406"/>
      <c r="E18" s="406">
        <v>30</v>
      </c>
      <c r="F18" s="406"/>
      <c r="G18" s="446">
        <f>+D18+E18+F18</f>
        <v>30</v>
      </c>
      <c r="H18" s="115"/>
    </row>
    <row r="19" spans="1:8">
      <c r="B19" s="159"/>
      <c r="C19" s="168" t="s">
        <v>744</v>
      </c>
      <c r="D19" s="406"/>
      <c r="E19" s="406">
        <v>30</v>
      </c>
      <c r="F19" s="406"/>
      <c r="G19" s="446">
        <f t="shared" si="0"/>
        <v>30</v>
      </c>
      <c r="H19" s="115"/>
    </row>
    <row r="20" spans="1:8" s="111" customFormat="1">
      <c r="B20" s="115"/>
      <c r="C20" s="168" t="s">
        <v>745</v>
      </c>
      <c r="D20" s="406"/>
      <c r="E20" s="406"/>
      <c r="F20" s="406">
        <v>314</v>
      </c>
      <c r="G20" s="446">
        <f t="shared" si="0"/>
        <v>314</v>
      </c>
      <c r="H20" s="113"/>
    </row>
    <row r="21" spans="1:8" s="111" customFormat="1">
      <c r="B21" s="115"/>
      <c r="C21" s="168" t="s">
        <v>746</v>
      </c>
      <c r="D21" s="406"/>
      <c r="E21" s="406"/>
      <c r="F21" s="406">
        <v>314</v>
      </c>
      <c r="G21" s="446">
        <f t="shared" si="0"/>
        <v>314</v>
      </c>
      <c r="H21" s="113"/>
    </row>
    <row r="22" spans="1:8" s="111" customFormat="1">
      <c r="B22" s="445"/>
      <c r="C22" s="447" t="s">
        <v>715</v>
      </c>
      <c r="D22" s="432">
        <f>SUM(D12:D21)</f>
        <v>6</v>
      </c>
      <c r="E22" s="432">
        <f>SUM(E12:E21)</f>
        <v>60</v>
      </c>
      <c r="F22" s="432">
        <f>SUM(F12:F21)</f>
        <v>628</v>
      </c>
      <c r="G22" s="432">
        <f>SUM(G12:G21)</f>
        <v>694</v>
      </c>
      <c r="H22" s="448"/>
    </row>
    <row r="23" spans="1:8" s="111" customFormat="1" ht="16.5" customHeight="1">
      <c r="B23" s="165" t="s">
        <v>34</v>
      </c>
      <c r="C23" s="1166" t="s">
        <v>495</v>
      </c>
      <c r="D23" s="1167"/>
      <c r="E23" s="1167"/>
      <c r="F23" s="1167"/>
      <c r="G23" s="1167"/>
      <c r="H23" s="1168"/>
    </row>
    <row r="24" spans="1:8" s="111" customFormat="1">
      <c r="B24" s="165"/>
      <c r="C24" s="166" t="s">
        <v>747</v>
      </c>
      <c r="D24" s="738">
        <v>1</v>
      </c>
      <c r="E24" s="415"/>
      <c r="F24" s="415"/>
      <c r="G24" s="415">
        <f t="shared" ref="G24:G33" si="1">SUM(D24:F24)</f>
        <v>1</v>
      </c>
      <c r="H24" s="336"/>
    </row>
    <row r="25" spans="1:8" s="111" customFormat="1">
      <c r="B25" s="165"/>
      <c r="C25" s="168" t="s">
        <v>748</v>
      </c>
      <c r="D25" s="113">
        <v>1</v>
      </c>
      <c r="E25" s="113"/>
      <c r="F25" s="113"/>
      <c r="G25" s="113">
        <f t="shared" si="1"/>
        <v>1</v>
      </c>
      <c r="H25" s="336"/>
    </row>
    <row r="26" spans="1:8" s="111" customFormat="1">
      <c r="B26" s="165"/>
      <c r="C26" s="168" t="s">
        <v>749</v>
      </c>
      <c r="D26" s="113">
        <v>1</v>
      </c>
      <c r="E26" s="113"/>
      <c r="F26" s="113"/>
      <c r="G26" s="113">
        <f t="shared" si="1"/>
        <v>1</v>
      </c>
      <c r="H26" s="336"/>
    </row>
    <row r="27" spans="1:8" s="111" customFormat="1">
      <c r="B27" s="165"/>
      <c r="C27" s="168" t="s">
        <v>750</v>
      </c>
      <c r="D27" s="113">
        <v>1</v>
      </c>
      <c r="E27" s="113"/>
      <c r="F27" s="113"/>
      <c r="G27" s="113">
        <f t="shared" si="1"/>
        <v>1</v>
      </c>
      <c r="H27" s="336"/>
    </row>
    <row r="28" spans="1:8" s="111" customFormat="1">
      <c r="B28" s="165"/>
      <c r="C28" s="168" t="s">
        <v>751</v>
      </c>
      <c r="D28" s="113">
        <v>1</v>
      </c>
      <c r="E28" s="113"/>
      <c r="F28" s="113"/>
      <c r="G28" s="113">
        <f t="shared" si="1"/>
        <v>1</v>
      </c>
      <c r="H28" s="336"/>
    </row>
    <row r="29" spans="1:8" s="111" customFormat="1">
      <c r="A29" s="162" t="s">
        <v>299</v>
      </c>
      <c r="B29" s="161"/>
      <c r="C29" s="115" t="s">
        <v>752</v>
      </c>
      <c r="D29" s="113">
        <v>4</v>
      </c>
      <c r="E29" s="113"/>
      <c r="F29" s="113"/>
      <c r="G29" s="113">
        <f t="shared" si="1"/>
        <v>4</v>
      </c>
      <c r="H29" s="113"/>
    </row>
    <row r="30" spans="1:8">
      <c r="B30" s="115"/>
      <c r="C30" s="115" t="s">
        <v>753</v>
      </c>
      <c r="D30" s="113">
        <v>4</v>
      </c>
      <c r="E30" s="113"/>
      <c r="F30" s="113"/>
      <c r="G30" s="113">
        <f t="shared" si="1"/>
        <v>4</v>
      </c>
      <c r="H30" s="115"/>
    </row>
    <row r="31" spans="1:8">
      <c r="B31" s="115"/>
      <c r="C31" s="115" t="s">
        <v>754</v>
      </c>
      <c r="D31" s="113"/>
      <c r="E31" s="113">
        <v>30</v>
      </c>
      <c r="F31" s="113"/>
      <c r="G31" s="113">
        <f t="shared" si="1"/>
        <v>30</v>
      </c>
      <c r="H31" s="115"/>
    </row>
    <row r="32" spans="1:8">
      <c r="B32" s="115"/>
      <c r="C32" s="115" t="s">
        <v>755</v>
      </c>
      <c r="D32" s="113"/>
      <c r="E32" s="113">
        <v>30</v>
      </c>
      <c r="F32" s="113">
        <v>314</v>
      </c>
      <c r="G32" s="113">
        <f t="shared" si="1"/>
        <v>344</v>
      </c>
      <c r="H32" s="115"/>
    </row>
    <row r="33" spans="2:8">
      <c r="B33" s="445"/>
      <c r="C33" s="445" t="s">
        <v>715</v>
      </c>
      <c r="D33" s="445">
        <f>SUM(D24:D32)</f>
        <v>13</v>
      </c>
      <c r="E33" s="445">
        <f>SUM(E24:E32)</f>
        <v>60</v>
      </c>
      <c r="F33" s="445">
        <f>SUM(F24:F32)</f>
        <v>314</v>
      </c>
      <c r="G33" s="445">
        <f t="shared" si="1"/>
        <v>387</v>
      </c>
      <c r="H33" s="445"/>
    </row>
    <row r="34" spans="2:8">
      <c r="B34" s="156"/>
      <c r="C34" s="156"/>
      <c r="D34" s="156"/>
      <c r="E34" s="156"/>
      <c r="F34" s="156"/>
      <c r="G34" s="156"/>
      <c r="H34" s="156"/>
    </row>
    <row r="35" spans="2:8">
      <c r="B35" s="156"/>
      <c r="C35" s="156"/>
      <c r="D35" s="156"/>
      <c r="E35" s="156"/>
      <c r="F35" s="156"/>
      <c r="G35" s="156"/>
      <c r="H35" s="156"/>
    </row>
    <row r="36" spans="2:8">
      <c r="B36" s="156"/>
      <c r="C36" s="156"/>
      <c r="D36" s="156"/>
      <c r="E36" s="156"/>
      <c r="F36" s="156"/>
      <c r="G36" s="156"/>
      <c r="H36" s="156"/>
    </row>
    <row r="37" spans="2:8">
      <c r="B37" s="156"/>
      <c r="C37" s="156"/>
      <c r="D37" s="156"/>
      <c r="E37" s="156"/>
      <c r="F37" s="156"/>
      <c r="G37" s="156"/>
      <c r="H37" s="156"/>
    </row>
    <row r="38" spans="2:8" ht="12.75" customHeight="1">
      <c r="E38" s="1170" t="s">
        <v>12</v>
      </c>
      <c r="F38" s="1170"/>
      <c r="G38" s="1170"/>
      <c r="H38" s="1170"/>
    </row>
    <row r="39" spans="2:8" ht="12.75" customHeight="1">
      <c r="E39" s="1063" t="s">
        <v>13</v>
      </c>
      <c r="F39" s="1063"/>
      <c r="G39" s="1063"/>
      <c r="H39" s="1063"/>
    </row>
    <row r="40" spans="2:8" ht="12.75" customHeight="1">
      <c r="E40" s="1063" t="s">
        <v>86</v>
      </c>
      <c r="F40" s="1063"/>
      <c r="G40" s="1063"/>
      <c r="H40" s="1063"/>
    </row>
    <row r="41" spans="2:8">
      <c r="B41" s="148" t="s">
        <v>11</v>
      </c>
    </row>
  </sheetData>
  <mergeCells count="12">
    <mergeCell ref="A2:H2"/>
    <mergeCell ref="A3:H3"/>
    <mergeCell ref="A4:H4"/>
    <mergeCell ref="E38:H38"/>
    <mergeCell ref="E39:H39"/>
    <mergeCell ref="E40:H40"/>
    <mergeCell ref="B8:B9"/>
    <mergeCell ref="C8:C9"/>
    <mergeCell ref="D8:G8"/>
    <mergeCell ref="H8:H9"/>
    <mergeCell ref="C11:H11"/>
    <mergeCell ref="C23:H23"/>
  </mergeCells>
  <printOptions horizontalCentered="1"/>
  <pageMargins left="0.70866141732283472" right="0.70866141732283472" top="0.23622047244094491" bottom="0" header="0.31496062992125984" footer="0.31496062992125984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C1:K49"/>
  <sheetViews>
    <sheetView topLeftCell="A4" zoomScaleSheetLayoutView="80" workbookViewId="0">
      <selection activeCell="L19" sqref="L19"/>
    </sheetView>
  </sheetViews>
  <sheetFormatPr defaultRowHeight="12.75"/>
  <cols>
    <col min="1" max="2" width="9.140625" style="148"/>
    <col min="3" max="3" width="5.28515625" style="148" customWidth="1"/>
    <col min="4" max="4" width="17.7109375" style="148" customWidth="1"/>
    <col min="5" max="5" width="30.85546875" style="148" customWidth="1"/>
    <col min="6" max="6" width="23.42578125" style="148" customWidth="1"/>
    <col min="7" max="7" width="24" style="148" customWidth="1"/>
    <col min="8" max="8" width="22.42578125" style="148" customWidth="1"/>
    <col min="9" max="9" width="26.42578125" style="148" customWidth="1"/>
    <col min="10" max="16384" width="9.140625" style="148"/>
  </cols>
  <sheetData>
    <row r="1" spans="3:9">
      <c r="C1" s="148" t="s">
        <v>10</v>
      </c>
      <c r="I1" s="613" t="s">
        <v>824</v>
      </c>
    </row>
    <row r="2" spans="3:9" s="152" customFormat="1" ht="15.75">
      <c r="C2" s="1101" t="s">
        <v>0</v>
      </c>
      <c r="D2" s="1101"/>
      <c r="E2" s="1101"/>
      <c r="F2" s="1101"/>
      <c r="G2" s="1101"/>
      <c r="H2" s="1101"/>
      <c r="I2" s="1101"/>
    </row>
    <row r="3" spans="3:9" s="152" customFormat="1" ht="20.25" customHeight="1">
      <c r="C3" s="1102" t="s">
        <v>882</v>
      </c>
      <c r="D3" s="1102"/>
      <c r="E3" s="1102"/>
      <c r="F3" s="1102"/>
      <c r="G3" s="1102"/>
      <c r="H3" s="1102"/>
      <c r="I3" s="1102"/>
    </row>
    <row r="4" spans="3:9" s="152" customFormat="1" ht="15.75">
      <c r="C4" s="1108" t="s">
        <v>825</v>
      </c>
      <c r="D4" s="1108"/>
      <c r="E4" s="1108"/>
      <c r="F4" s="1108"/>
      <c r="G4" s="1108"/>
      <c r="H4" s="1108"/>
      <c r="I4" s="1108"/>
    </row>
    <row r="6" spans="3:9">
      <c r="C6" s="153" t="s">
        <v>734</v>
      </c>
      <c r="D6" s="153"/>
      <c r="E6" s="155"/>
      <c r="F6" s="155"/>
      <c r="G6" s="155"/>
      <c r="H6" s="155"/>
      <c r="I6" s="155" t="s">
        <v>884</v>
      </c>
    </row>
    <row r="7" spans="3:9" customFormat="1" ht="15" customHeight="1">
      <c r="C7" s="1149" t="s">
        <v>73</v>
      </c>
      <c r="D7" s="1149" t="s">
        <v>38</v>
      </c>
      <c r="E7" s="1149" t="s">
        <v>826</v>
      </c>
      <c r="F7" s="1149" t="s">
        <v>827</v>
      </c>
      <c r="G7" s="1149" t="s">
        <v>828</v>
      </c>
      <c r="H7" s="1149" t="s">
        <v>829</v>
      </c>
      <c r="I7" s="1149" t="s">
        <v>830</v>
      </c>
    </row>
    <row r="8" spans="3:9" customFormat="1" ht="12.75" customHeight="1">
      <c r="C8" s="1149"/>
      <c r="D8" s="1149"/>
      <c r="E8" s="1149"/>
      <c r="F8" s="1149"/>
      <c r="G8" s="1149"/>
      <c r="H8" s="1149"/>
      <c r="I8" s="1149"/>
    </row>
    <row r="9" spans="3:9" customFormat="1" ht="20.25" customHeight="1">
      <c r="C9" s="1149"/>
      <c r="D9" s="1149"/>
      <c r="E9" s="1149"/>
      <c r="F9" s="1149"/>
      <c r="G9" s="1149"/>
      <c r="H9" s="1149"/>
      <c r="I9" s="1149"/>
    </row>
    <row r="10" spans="3:9" customFormat="1" ht="12" customHeight="1">
      <c r="C10" s="1149"/>
      <c r="D10" s="1149"/>
      <c r="E10" s="1149"/>
      <c r="F10" s="1149"/>
      <c r="G10" s="1149"/>
      <c r="H10" s="1149"/>
      <c r="I10" s="1149"/>
    </row>
    <row r="11" spans="3:9" customFormat="1" ht="15">
      <c r="C11" s="555">
        <v>1</v>
      </c>
      <c r="D11" s="555">
        <v>2</v>
      </c>
      <c r="E11" s="556">
        <v>3</v>
      </c>
      <c r="F11" s="555">
        <v>4</v>
      </c>
      <c r="G11" s="556">
        <v>5</v>
      </c>
      <c r="H11" s="555">
        <v>6</v>
      </c>
      <c r="I11" s="556">
        <v>7</v>
      </c>
    </row>
    <row r="12" spans="3:9" customFormat="1" ht="15">
      <c r="C12" s="610">
        <v>1</v>
      </c>
      <c r="D12" s="225" t="s">
        <v>685</v>
      </c>
      <c r="E12" s="684">
        <v>1650</v>
      </c>
      <c r="F12" s="685">
        <v>957</v>
      </c>
      <c r="G12" s="684">
        <v>290</v>
      </c>
      <c r="H12" s="685">
        <v>181</v>
      </c>
      <c r="I12" s="684">
        <v>343</v>
      </c>
    </row>
    <row r="13" spans="3:9" customFormat="1" ht="15">
      <c r="C13" s="610">
        <v>2</v>
      </c>
      <c r="D13" s="225" t="s">
        <v>686</v>
      </c>
      <c r="E13" s="684">
        <v>2906</v>
      </c>
      <c r="F13" s="685">
        <v>2036</v>
      </c>
      <c r="G13" s="684">
        <v>313</v>
      </c>
      <c r="H13" s="685">
        <v>0</v>
      </c>
      <c r="I13" s="684">
        <v>1723</v>
      </c>
    </row>
    <row r="14" spans="3:9" customFormat="1" ht="15">
      <c r="C14" s="610">
        <v>3</v>
      </c>
      <c r="D14" s="225" t="s">
        <v>687</v>
      </c>
      <c r="E14" s="684">
        <v>1778</v>
      </c>
      <c r="F14" s="685">
        <v>911</v>
      </c>
      <c r="G14" s="684">
        <v>300</v>
      </c>
      <c r="H14" s="685">
        <v>45</v>
      </c>
      <c r="I14" s="684">
        <v>547</v>
      </c>
    </row>
    <row r="15" spans="3:9" customFormat="1" ht="15">
      <c r="C15" s="610">
        <v>4</v>
      </c>
      <c r="D15" s="225" t="s">
        <v>688</v>
      </c>
      <c r="E15" s="684">
        <v>1906</v>
      </c>
      <c r="F15" s="685">
        <v>533</v>
      </c>
      <c r="G15" s="684">
        <v>322</v>
      </c>
      <c r="H15" s="685">
        <v>0</v>
      </c>
      <c r="I15" s="684">
        <v>138</v>
      </c>
    </row>
    <row r="16" spans="3:9" customFormat="1" ht="15">
      <c r="C16" s="610">
        <v>5</v>
      </c>
      <c r="D16" s="225" t="s">
        <v>689</v>
      </c>
      <c r="E16" s="684">
        <v>2283</v>
      </c>
      <c r="F16" s="685">
        <v>725</v>
      </c>
      <c r="G16" s="684">
        <v>311</v>
      </c>
      <c r="H16" s="685">
        <v>122</v>
      </c>
      <c r="I16" s="684">
        <v>425</v>
      </c>
    </row>
    <row r="17" spans="3:9" customFormat="1" ht="15">
      <c r="C17" s="610">
        <v>6</v>
      </c>
      <c r="D17" s="225" t="s">
        <v>690</v>
      </c>
      <c r="E17" s="684">
        <v>805</v>
      </c>
      <c r="F17" s="685">
        <v>100</v>
      </c>
      <c r="G17" s="684">
        <v>5</v>
      </c>
      <c r="H17" s="685">
        <v>0</v>
      </c>
      <c r="I17" s="684">
        <v>100</v>
      </c>
    </row>
    <row r="18" spans="3:9" customFormat="1" ht="15">
      <c r="C18" s="610">
        <v>7</v>
      </c>
      <c r="D18" s="225" t="s">
        <v>691</v>
      </c>
      <c r="E18" s="684">
        <v>2327</v>
      </c>
      <c r="F18" s="685">
        <v>555</v>
      </c>
      <c r="G18" s="684">
        <v>325</v>
      </c>
      <c r="H18" s="685">
        <v>175</v>
      </c>
      <c r="I18" s="684">
        <v>378</v>
      </c>
    </row>
    <row r="19" spans="3:9" customFormat="1" ht="15">
      <c r="C19" s="610">
        <v>8</v>
      </c>
      <c r="D19" s="225" t="s">
        <v>692</v>
      </c>
      <c r="E19" s="684">
        <v>597</v>
      </c>
      <c r="F19" s="685">
        <v>12</v>
      </c>
      <c r="G19" s="684">
        <v>14</v>
      </c>
      <c r="H19" s="685">
        <v>10</v>
      </c>
      <c r="I19" s="684">
        <v>5</v>
      </c>
    </row>
    <row r="20" spans="3:9" customFormat="1" ht="15">
      <c r="C20" s="610">
        <v>9</v>
      </c>
      <c r="D20" s="225" t="s">
        <v>693</v>
      </c>
      <c r="E20" s="684">
        <v>1519</v>
      </c>
      <c r="F20" s="685">
        <v>350</v>
      </c>
      <c r="G20" s="684">
        <v>87</v>
      </c>
      <c r="H20" s="685">
        <v>0</v>
      </c>
      <c r="I20" s="684">
        <v>350</v>
      </c>
    </row>
    <row r="21" spans="3:9" customFormat="1" ht="15">
      <c r="C21" s="610">
        <v>10</v>
      </c>
      <c r="D21" s="225" t="s">
        <v>694</v>
      </c>
      <c r="E21" s="684">
        <v>1328</v>
      </c>
      <c r="F21" s="685">
        <v>0</v>
      </c>
      <c r="G21" s="684">
        <v>281</v>
      </c>
      <c r="H21" s="685">
        <v>281</v>
      </c>
      <c r="I21" s="684">
        <v>566</v>
      </c>
    </row>
    <row r="22" spans="3:9" customFormat="1" ht="15">
      <c r="C22" s="610">
        <v>11</v>
      </c>
      <c r="D22" s="225" t="s">
        <v>695</v>
      </c>
      <c r="E22" s="684">
        <v>3576</v>
      </c>
      <c r="F22" s="685">
        <v>937</v>
      </c>
      <c r="G22" s="684">
        <v>316</v>
      </c>
      <c r="H22" s="685">
        <v>66</v>
      </c>
      <c r="I22" s="684">
        <v>504</v>
      </c>
    </row>
    <row r="23" spans="3:9" customFormat="1" ht="15">
      <c r="C23" s="610">
        <v>12</v>
      </c>
      <c r="D23" s="225" t="s">
        <v>696</v>
      </c>
      <c r="E23" s="684">
        <v>1483</v>
      </c>
      <c r="F23" s="685">
        <v>806</v>
      </c>
      <c r="G23" s="684">
        <v>0</v>
      </c>
      <c r="H23" s="685">
        <v>0</v>
      </c>
      <c r="I23" s="684">
        <v>689</v>
      </c>
    </row>
    <row r="24" spans="3:9" customFormat="1" ht="15">
      <c r="C24" s="610">
        <v>13</v>
      </c>
      <c r="D24" s="225" t="s">
        <v>697</v>
      </c>
      <c r="E24" s="684">
        <v>2391</v>
      </c>
      <c r="F24" s="685">
        <v>1543</v>
      </c>
      <c r="G24" s="684">
        <v>489</v>
      </c>
      <c r="H24" s="685">
        <v>195</v>
      </c>
      <c r="I24" s="684">
        <v>859</v>
      </c>
    </row>
    <row r="25" spans="3:9" customFormat="1" ht="15">
      <c r="C25" s="610">
        <v>14</v>
      </c>
      <c r="D25" s="225" t="s">
        <v>698</v>
      </c>
      <c r="E25" s="684">
        <v>671</v>
      </c>
      <c r="F25" s="685">
        <v>254</v>
      </c>
      <c r="G25" s="684">
        <v>156</v>
      </c>
      <c r="H25" s="685">
        <v>0</v>
      </c>
      <c r="I25" s="684">
        <v>101</v>
      </c>
    </row>
    <row r="26" spans="3:9" customFormat="1" ht="15">
      <c r="C26" s="610">
        <v>15</v>
      </c>
      <c r="D26" s="225" t="s">
        <v>699</v>
      </c>
      <c r="E26" s="684">
        <v>2433</v>
      </c>
      <c r="F26" s="685">
        <v>1288</v>
      </c>
      <c r="G26" s="684">
        <v>369</v>
      </c>
      <c r="H26" s="685">
        <v>192</v>
      </c>
      <c r="I26" s="684">
        <v>143</v>
      </c>
    </row>
    <row r="27" spans="3:9" customFormat="1" ht="15">
      <c r="C27" s="610">
        <v>16</v>
      </c>
      <c r="D27" s="227" t="s">
        <v>700</v>
      </c>
      <c r="E27" s="684">
        <v>1935</v>
      </c>
      <c r="F27" s="685">
        <v>807</v>
      </c>
      <c r="G27" s="684">
        <v>323</v>
      </c>
      <c r="H27" s="685">
        <v>253</v>
      </c>
      <c r="I27" s="684">
        <v>794</v>
      </c>
    </row>
    <row r="28" spans="3:9" customFormat="1" ht="15">
      <c r="C28" s="610">
        <v>17</v>
      </c>
      <c r="D28" s="227" t="s">
        <v>701</v>
      </c>
      <c r="E28" s="684">
        <v>2001</v>
      </c>
      <c r="F28" s="685">
        <v>152</v>
      </c>
      <c r="G28" s="684">
        <v>518</v>
      </c>
      <c r="H28" s="685">
        <v>75</v>
      </c>
      <c r="I28" s="684">
        <v>228</v>
      </c>
    </row>
    <row r="29" spans="3:9" customFormat="1" ht="15">
      <c r="C29" s="610">
        <v>18</v>
      </c>
      <c r="D29" s="227" t="s">
        <v>702</v>
      </c>
      <c r="E29" s="684">
        <v>2832</v>
      </c>
      <c r="F29" s="685">
        <v>433</v>
      </c>
      <c r="G29" s="684">
        <v>350</v>
      </c>
      <c r="H29" s="685">
        <v>259</v>
      </c>
      <c r="I29" s="684">
        <v>357</v>
      </c>
    </row>
    <row r="30" spans="3:9" customFormat="1" ht="15">
      <c r="C30" s="610">
        <v>19</v>
      </c>
      <c r="D30" s="227" t="s">
        <v>703</v>
      </c>
      <c r="E30" s="684">
        <v>1512</v>
      </c>
      <c r="F30" s="685">
        <v>49</v>
      </c>
      <c r="G30" s="684">
        <v>49</v>
      </c>
      <c r="H30" s="685">
        <v>37</v>
      </c>
      <c r="I30" s="684">
        <v>55</v>
      </c>
    </row>
    <row r="31" spans="3:9" customFormat="1" ht="15">
      <c r="C31" s="610">
        <v>20</v>
      </c>
      <c r="D31" s="227" t="s">
        <v>704</v>
      </c>
      <c r="E31" s="684">
        <v>2673</v>
      </c>
      <c r="F31" s="685">
        <v>1789</v>
      </c>
      <c r="G31" s="684">
        <v>357</v>
      </c>
      <c r="H31" s="685">
        <v>0</v>
      </c>
      <c r="I31" s="684">
        <v>1789</v>
      </c>
    </row>
    <row r="32" spans="3:9" customFormat="1" ht="15">
      <c r="C32" s="610">
        <v>21</v>
      </c>
      <c r="D32" s="227" t="s">
        <v>705</v>
      </c>
      <c r="E32" s="684">
        <v>1377</v>
      </c>
      <c r="F32" s="685">
        <v>1196</v>
      </c>
      <c r="G32" s="684">
        <v>459</v>
      </c>
      <c r="H32" s="685">
        <v>0</v>
      </c>
      <c r="I32" s="684">
        <v>918</v>
      </c>
    </row>
    <row r="33" spans="3:11" customFormat="1" ht="15">
      <c r="C33" s="610">
        <v>22</v>
      </c>
      <c r="D33" s="227" t="s">
        <v>706</v>
      </c>
      <c r="E33" s="684">
        <v>4358</v>
      </c>
      <c r="F33" s="685">
        <v>893</v>
      </c>
      <c r="G33" s="684">
        <v>2010</v>
      </c>
      <c r="H33" s="685">
        <v>1295</v>
      </c>
      <c r="I33" s="684">
        <v>269</v>
      </c>
    </row>
    <row r="34" spans="3:11" customFormat="1" ht="15">
      <c r="C34" s="610">
        <v>23</v>
      </c>
      <c r="D34" s="227" t="s">
        <v>707</v>
      </c>
      <c r="E34" s="684">
        <v>1949</v>
      </c>
      <c r="F34" s="685">
        <v>971</v>
      </c>
      <c r="G34" s="684">
        <v>20</v>
      </c>
      <c r="H34" s="685">
        <v>529</v>
      </c>
      <c r="I34" s="684">
        <v>442</v>
      </c>
    </row>
    <row r="35" spans="3:11" customFormat="1" ht="15">
      <c r="C35" s="610">
        <v>24</v>
      </c>
      <c r="D35" s="227" t="s">
        <v>708</v>
      </c>
      <c r="E35" s="684">
        <v>1206</v>
      </c>
      <c r="F35" s="685">
        <v>230</v>
      </c>
      <c r="G35" s="684">
        <v>174</v>
      </c>
      <c r="H35" s="685">
        <v>56</v>
      </c>
      <c r="I35" s="684">
        <v>217</v>
      </c>
    </row>
    <row r="36" spans="3:11" customFormat="1" ht="15">
      <c r="C36" s="610">
        <v>25</v>
      </c>
      <c r="D36" s="227" t="s">
        <v>709</v>
      </c>
      <c r="E36" s="684">
        <v>1029</v>
      </c>
      <c r="F36" s="685">
        <v>879</v>
      </c>
      <c r="G36" s="684">
        <v>486</v>
      </c>
      <c r="H36" s="685">
        <v>187</v>
      </c>
      <c r="I36" s="684">
        <v>125</v>
      </c>
    </row>
    <row r="37" spans="3:11" customFormat="1" ht="15">
      <c r="C37" s="610">
        <v>26</v>
      </c>
      <c r="D37" s="227" t="s">
        <v>710</v>
      </c>
      <c r="E37" s="684">
        <v>2142</v>
      </c>
      <c r="F37" s="685">
        <v>507</v>
      </c>
      <c r="G37" s="684">
        <v>219</v>
      </c>
      <c r="H37" s="685">
        <v>116</v>
      </c>
      <c r="I37" s="684">
        <v>215</v>
      </c>
    </row>
    <row r="38" spans="3:11" customFormat="1" ht="15">
      <c r="C38" s="610">
        <v>27</v>
      </c>
      <c r="D38" s="227" t="s">
        <v>711</v>
      </c>
      <c r="E38" s="684">
        <v>2011</v>
      </c>
      <c r="F38" s="685">
        <v>495</v>
      </c>
      <c r="G38" s="684">
        <v>59</v>
      </c>
      <c r="H38" s="685">
        <v>80</v>
      </c>
      <c r="I38" s="684">
        <v>100</v>
      </c>
    </row>
    <row r="39" spans="3:11" customFormat="1" ht="15">
      <c r="C39" s="610">
        <v>28</v>
      </c>
      <c r="D39" s="227" t="s">
        <v>712</v>
      </c>
      <c r="E39" s="684">
        <v>1403</v>
      </c>
      <c r="F39" s="685">
        <v>1014</v>
      </c>
      <c r="G39" s="684">
        <v>537</v>
      </c>
      <c r="H39" s="685">
        <v>169</v>
      </c>
      <c r="I39" s="684">
        <v>308</v>
      </c>
    </row>
    <row r="40" spans="3:11" customFormat="1" ht="15">
      <c r="C40" s="610">
        <v>29</v>
      </c>
      <c r="D40" s="227" t="s">
        <v>713</v>
      </c>
      <c r="E40" s="684">
        <v>907</v>
      </c>
      <c r="F40" s="685">
        <v>560</v>
      </c>
      <c r="G40" s="684">
        <v>109</v>
      </c>
      <c r="H40" s="685">
        <v>0</v>
      </c>
      <c r="I40" s="684">
        <v>482</v>
      </c>
    </row>
    <row r="41" spans="3:11" customFormat="1" ht="15">
      <c r="C41" s="610">
        <v>30</v>
      </c>
      <c r="D41" s="227" t="s">
        <v>714</v>
      </c>
      <c r="E41" s="684">
        <v>2589</v>
      </c>
      <c r="F41" s="685">
        <v>428</v>
      </c>
      <c r="G41" s="684">
        <v>366</v>
      </c>
      <c r="H41" s="685">
        <v>321</v>
      </c>
      <c r="I41" s="684">
        <v>567</v>
      </c>
    </row>
    <row r="42" spans="3:11" customFormat="1">
      <c r="C42" s="418"/>
      <c r="D42" s="395" t="s">
        <v>715</v>
      </c>
      <c r="E42" s="370">
        <f t="shared" ref="E42:I42" si="0">SUM(E12:E41)</f>
        <v>57577</v>
      </c>
      <c r="F42" s="370">
        <f t="shared" si="0"/>
        <v>21410</v>
      </c>
      <c r="G42" s="370">
        <f t="shared" si="0"/>
        <v>9614</v>
      </c>
      <c r="H42" s="370">
        <f t="shared" si="0"/>
        <v>4644</v>
      </c>
      <c r="I42" s="370">
        <f t="shared" si="0"/>
        <v>13737</v>
      </c>
    </row>
    <row r="46" spans="3:11">
      <c r="H46" s="1171" t="s">
        <v>12</v>
      </c>
      <c r="I46" s="1171"/>
      <c r="J46" s="777"/>
      <c r="K46" s="777"/>
    </row>
    <row r="47" spans="3:11">
      <c r="H47" s="1171" t="s">
        <v>13</v>
      </c>
      <c r="I47" s="1171"/>
      <c r="J47" s="1171"/>
      <c r="K47" s="1171"/>
    </row>
    <row r="48" spans="3:11">
      <c r="H48" s="1171" t="s">
        <v>86</v>
      </c>
      <c r="I48" s="1171"/>
      <c r="J48" s="1171"/>
      <c r="K48" s="1171"/>
    </row>
    <row r="49" spans="8:11">
      <c r="H49" s="1172" t="s">
        <v>83</v>
      </c>
      <c r="I49" s="1172"/>
      <c r="J49" s="777"/>
      <c r="K49" s="777"/>
    </row>
  </sheetData>
  <mergeCells count="14">
    <mergeCell ref="H46:I46"/>
    <mergeCell ref="H47:K47"/>
    <mergeCell ref="H48:K48"/>
    <mergeCell ref="H49:I49"/>
    <mergeCell ref="C2:I2"/>
    <mergeCell ref="C3:I3"/>
    <mergeCell ref="C4:I4"/>
    <mergeCell ref="H7:H10"/>
    <mergeCell ref="I7:I10"/>
    <mergeCell ref="C7:C10"/>
    <mergeCell ref="D7:D10"/>
    <mergeCell ref="E7:E10"/>
    <mergeCell ref="F7:F10"/>
    <mergeCell ref="G7:G10"/>
  </mergeCells>
  <printOptions horizontalCentered="1"/>
  <pageMargins left="0.70866141732283472" right="0.70866141732283472" top="0.23622047244094491" bottom="0" header="0.31496062992125984" footer="0.31496062992125984"/>
  <pageSetup paperSize="9" scale="7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6"/>
  <sheetViews>
    <sheetView zoomScaleSheetLayoutView="100" workbookViewId="0">
      <selection activeCell="B46" sqref="B46"/>
    </sheetView>
  </sheetViews>
  <sheetFormatPr defaultRowHeight="12.75"/>
  <cols>
    <col min="1" max="1" width="4.7109375" customWidth="1"/>
    <col min="2" max="2" width="25" customWidth="1"/>
    <col min="3" max="3" width="19.5703125" customWidth="1"/>
    <col min="4" max="4" width="21" style="838" customWidth="1"/>
    <col min="5" max="5" width="15.7109375" customWidth="1"/>
    <col min="6" max="6" width="16.28515625" customWidth="1"/>
    <col min="7" max="7" width="22" customWidth="1"/>
    <col min="8" max="8" width="17.42578125" customWidth="1"/>
    <col min="257" max="257" width="8.28515625" customWidth="1"/>
    <col min="258" max="258" width="15.5703125" customWidth="1"/>
    <col min="259" max="259" width="14.7109375" customWidth="1"/>
    <col min="260" max="260" width="21" customWidth="1"/>
    <col min="261" max="261" width="15.7109375" customWidth="1"/>
    <col min="262" max="262" width="16.28515625" customWidth="1"/>
    <col min="263" max="263" width="22" customWidth="1"/>
    <col min="264" max="264" width="17.42578125" customWidth="1"/>
    <col min="513" max="513" width="8.28515625" customWidth="1"/>
    <col min="514" max="514" width="15.5703125" customWidth="1"/>
    <col min="515" max="515" width="14.7109375" customWidth="1"/>
    <col min="516" max="516" width="21" customWidth="1"/>
    <col min="517" max="517" width="15.7109375" customWidth="1"/>
    <col min="518" max="518" width="16.28515625" customWidth="1"/>
    <col min="519" max="519" width="22" customWidth="1"/>
    <col min="520" max="520" width="17.42578125" customWidth="1"/>
    <col min="769" max="769" width="8.28515625" customWidth="1"/>
    <col min="770" max="770" width="15.5703125" customWidth="1"/>
    <col min="771" max="771" width="14.7109375" customWidth="1"/>
    <col min="772" max="772" width="21" customWidth="1"/>
    <col min="773" max="773" width="15.7109375" customWidth="1"/>
    <col min="774" max="774" width="16.28515625" customWidth="1"/>
    <col min="775" max="775" width="22" customWidth="1"/>
    <col min="776" max="776" width="17.42578125" customWidth="1"/>
    <col min="1025" max="1025" width="8.28515625" customWidth="1"/>
    <col min="1026" max="1026" width="15.5703125" customWidth="1"/>
    <col min="1027" max="1027" width="14.7109375" customWidth="1"/>
    <col min="1028" max="1028" width="21" customWidth="1"/>
    <col min="1029" max="1029" width="15.7109375" customWidth="1"/>
    <col min="1030" max="1030" width="16.28515625" customWidth="1"/>
    <col min="1031" max="1031" width="22" customWidth="1"/>
    <col min="1032" max="1032" width="17.42578125" customWidth="1"/>
    <col min="1281" max="1281" width="8.28515625" customWidth="1"/>
    <col min="1282" max="1282" width="15.5703125" customWidth="1"/>
    <col min="1283" max="1283" width="14.7109375" customWidth="1"/>
    <col min="1284" max="1284" width="21" customWidth="1"/>
    <col min="1285" max="1285" width="15.7109375" customWidth="1"/>
    <col min="1286" max="1286" width="16.28515625" customWidth="1"/>
    <col min="1287" max="1287" width="22" customWidth="1"/>
    <col min="1288" max="1288" width="17.42578125" customWidth="1"/>
    <col min="1537" max="1537" width="8.28515625" customWidth="1"/>
    <col min="1538" max="1538" width="15.5703125" customWidth="1"/>
    <col min="1539" max="1539" width="14.7109375" customWidth="1"/>
    <col min="1540" max="1540" width="21" customWidth="1"/>
    <col min="1541" max="1541" width="15.7109375" customWidth="1"/>
    <col min="1542" max="1542" width="16.28515625" customWidth="1"/>
    <col min="1543" max="1543" width="22" customWidth="1"/>
    <col min="1544" max="1544" width="17.42578125" customWidth="1"/>
    <col min="1793" max="1793" width="8.28515625" customWidth="1"/>
    <col min="1794" max="1794" width="15.5703125" customWidth="1"/>
    <col min="1795" max="1795" width="14.7109375" customWidth="1"/>
    <col min="1796" max="1796" width="21" customWidth="1"/>
    <col min="1797" max="1797" width="15.7109375" customWidth="1"/>
    <col min="1798" max="1798" width="16.28515625" customWidth="1"/>
    <col min="1799" max="1799" width="22" customWidth="1"/>
    <col min="1800" max="1800" width="17.42578125" customWidth="1"/>
    <col min="2049" max="2049" width="8.28515625" customWidth="1"/>
    <col min="2050" max="2050" width="15.5703125" customWidth="1"/>
    <col min="2051" max="2051" width="14.7109375" customWidth="1"/>
    <col min="2052" max="2052" width="21" customWidth="1"/>
    <col min="2053" max="2053" width="15.7109375" customWidth="1"/>
    <col min="2054" max="2054" width="16.28515625" customWidth="1"/>
    <col min="2055" max="2055" width="22" customWidth="1"/>
    <col min="2056" max="2056" width="17.42578125" customWidth="1"/>
    <col min="2305" max="2305" width="8.28515625" customWidth="1"/>
    <col min="2306" max="2306" width="15.5703125" customWidth="1"/>
    <col min="2307" max="2307" width="14.7109375" customWidth="1"/>
    <col min="2308" max="2308" width="21" customWidth="1"/>
    <col min="2309" max="2309" width="15.7109375" customWidth="1"/>
    <col min="2310" max="2310" width="16.28515625" customWidth="1"/>
    <col min="2311" max="2311" width="22" customWidth="1"/>
    <col min="2312" max="2312" width="17.42578125" customWidth="1"/>
    <col min="2561" max="2561" width="8.28515625" customWidth="1"/>
    <col min="2562" max="2562" width="15.5703125" customWidth="1"/>
    <col min="2563" max="2563" width="14.7109375" customWidth="1"/>
    <col min="2564" max="2564" width="21" customWidth="1"/>
    <col min="2565" max="2565" width="15.7109375" customWidth="1"/>
    <col min="2566" max="2566" width="16.28515625" customWidth="1"/>
    <col min="2567" max="2567" width="22" customWidth="1"/>
    <col min="2568" max="2568" width="17.42578125" customWidth="1"/>
    <col min="2817" max="2817" width="8.28515625" customWidth="1"/>
    <col min="2818" max="2818" width="15.5703125" customWidth="1"/>
    <col min="2819" max="2819" width="14.7109375" customWidth="1"/>
    <col min="2820" max="2820" width="21" customWidth="1"/>
    <col min="2821" max="2821" width="15.7109375" customWidth="1"/>
    <col min="2822" max="2822" width="16.28515625" customWidth="1"/>
    <col min="2823" max="2823" width="22" customWidth="1"/>
    <col min="2824" max="2824" width="17.42578125" customWidth="1"/>
    <col min="3073" max="3073" width="8.28515625" customWidth="1"/>
    <col min="3074" max="3074" width="15.5703125" customWidth="1"/>
    <col min="3075" max="3075" width="14.7109375" customWidth="1"/>
    <col min="3076" max="3076" width="21" customWidth="1"/>
    <col min="3077" max="3077" width="15.7109375" customWidth="1"/>
    <col min="3078" max="3078" width="16.28515625" customWidth="1"/>
    <col min="3079" max="3079" width="22" customWidth="1"/>
    <col min="3080" max="3080" width="17.42578125" customWidth="1"/>
    <col min="3329" max="3329" width="8.28515625" customWidth="1"/>
    <col min="3330" max="3330" width="15.5703125" customWidth="1"/>
    <col min="3331" max="3331" width="14.7109375" customWidth="1"/>
    <col min="3332" max="3332" width="21" customWidth="1"/>
    <col min="3333" max="3333" width="15.7109375" customWidth="1"/>
    <col min="3334" max="3334" width="16.28515625" customWidth="1"/>
    <col min="3335" max="3335" width="22" customWidth="1"/>
    <col min="3336" max="3336" width="17.42578125" customWidth="1"/>
    <col min="3585" max="3585" width="8.28515625" customWidth="1"/>
    <col min="3586" max="3586" width="15.5703125" customWidth="1"/>
    <col min="3587" max="3587" width="14.7109375" customWidth="1"/>
    <col min="3588" max="3588" width="21" customWidth="1"/>
    <col min="3589" max="3589" width="15.7109375" customWidth="1"/>
    <col min="3590" max="3590" width="16.28515625" customWidth="1"/>
    <col min="3591" max="3591" width="22" customWidth="1"/>
    <col min="3592" max="3592" width="17.42578125" customWidth="1"/>
    <col min="3841" max="3841" width="8.28515625" customWidth="1"/>
    <col min="3842" max="3842" width="15.5703125" customWidth="1"/>
    <col min="3843" max="3843" width="14.7109375" customWidth="1"/>
    <col min="3844" max="3844" width="21" customWidth="1"/>
    <col min="3845" max="3845" width="15.7109375" customWidth="1"/>
    <col min="3846" max="3846" width="16.28515625" customWidth="1"/>
    <col min="3847" max="3847" width="22" customWidth="1"/>
    <col min="3848" max="3848" width="17.42578125" customWidth="1"/>
    <col min="4097" max="4097" width="8.28515625" customWidth="1"/>
    <col min="4098" max="4098" width="15.5703125" customWidth="1"/>
    <col min="4099" max="4099" width="14.7109375" customWidth="1"/>
    <col min="4100" max="4100" width="21" customWidth="1"/>
    <col min="4101" max="4101" width="15.7109375" customWidth="1"/>
    <col min="4102" max="4102" width="16.28515625" customWidth="1"/>
    <col min="4103" max="4103" width="22" customWidth="1"/>
    <col min="4104" max="4104" width="17.42578125" customWidth="1"/>
    <col min="4353" max="4353" width="8.28515625" customWidth="1"/>
    <col min="4354" max="4354" width="15.5703125" customWidth="1"/>
    <col min="4355" max="4355" width="14.7109375" customWidth="1"/>
    <col min="4356" max="4356" width="21" customWidth="1"/>
    <col min="4357" max="4357" width="15.7109375" customWidth="1"/>
    <col min="4358" max="4358" width="16.28515625" customWidth="1"/>
    <col min="4359" max="4359" width="22" customWidth="1"/>
    <col min="4360" max="4360" width="17.42578125" customWidth="1"/>
    <col min="4609" max="4609" width="8.28515625" customWidth="1"/>
    <col min="4610" max="4610" width="15.5703125" customWidth="1"/>
    <col min="4611" max="4611" width="14.7109375" customWidth="1"/>
    <col min="4612" max="4612" width="21" customWidth="1"/>
    <col min="4613" max="4613" width="15.7109375" customWidth="1"/>
    <col min="4614" max="4614" width="16.28515625" customWidth="1"/>
    <col min="4615" max="4615" width="22" customWidth="1"/>
    <col min="4616" max="4616" width="17.42578125" customWidth="1"/>
    <col min="4865" max="4865" width="8.28515625" customWidth="1"/>
    <col min="4866" max="4866" width="15.5703125" customWidth="1"/>
    <col min="4867" max="4867" width="14.7109375" customWidth="1"/>
    <col min="4868" max="4868" width="21" customWidth="1"/>
    <col min="4869" max="4869" width="15.7109375" customWidth="1"/>
    <col min="4870" max="4870" width="16.28515625" customWidth="1"/>
    <col min="4871" max="4871" width="22" customWidth="1"/>
    <col min="4872" max="4872" width="17.42578125" customWidth="1"/>
    <col min="5121" max="5121" width="8.28515625" customWidth="1"/>
    <col min="5122" max="5122" width="15.5703125" customWidth="1"/>
    <col min="5123" max="5123" width="14.7109375" customWidth="1"/>
    <col min="5124" max="5124" width="21" customWidth="1"/>
    <col min="5125" max="5125" width="15.7109375" customWidth="1"/>
    <col min="5126" max="5126" width="16.28515625" customWidth="1"/>
    <col min="5127" max="5127" width="22" customWidth="1"/>
    <col min="5128" max="5128" width="17.42578125" customWidth="1"/>
    <col min="5377" max="5377" width="8.28515625" customWidth="1"/>
    <col min="5378" max="5378" width="15.5703125" customWidth="1"/>
    <col min="5379" max="5379" width="14.7109375" customWidth="1"/>
    <col min="5380" max="5380" width="21" customWidth="1"/>
    <col min="5381" max="5381" width="15.7109375" customWidth="1"/>
    <col min="5382" max="5382" width="16.28515625" customWidth="1"/>
    <col min="5383" max="5383" width="22" customWidth="1"/>
    <col min="5384" max="5384" width="17.42578125" customWidth="1"/>
    <col min="5633" max="5633" width="8.28515625" customWidth="1"/>
    <col min="5634" max="5634" width="15.5703125" customWidth="1"/>
    <col min="5635" max="5635" width="14.7109375" customWidth="1"/>
    <col min="5636" max="5636" width="21" customWidth="1"/>
    <col min="5637" max="5637" width="15.7109375" customWidth="1"/>
    <col min="5638" max="5638" width="16.28515625" customWidth="1"/>
    <col min="5639" max="5639" width="22" customWidth="1"/>
    <col min="5640" max="5640" width="17.42578125" customWidth="1"/>
    <col min="5889" max="5889" width="8.28515625" customWidth="1"/>
    <col min="5890" max="5890" width="15.5703125" customWidth="1"/>
    <col min="5891" max="5891" width="14.7109375" customWidth="1"/>
    <col min="5892" max="5892" width="21" customWidth="1"/>
    <col min="5893" max="5893" width="15.7109375" customWidth="1"/>
    <col min="5894" max="5894" width="16.28515625" customWidth="1"/>
    <col min="5895" max="5895" width="22" customWidth="1"/>
    <col min="5896" max="5896" width="17.42578125" customWidth="1"/>
    <col min="6145" max="6145" width="8.28515625" customWidth="1"/>
    <col min="6146" max="6146" width="15.5703125" customWidth="1"/>
    <col min="6147" max="6147" width="14.7109375" customWidth="1"/>
    <col min="6148" max="6148" width="21" customWidth="1"/>
    <col min="6149" max="6149" width="15.7109375" customWidth="1"/>
    <col min="6150" max="6150" width="16.28515625" customWidth="1"/>
    <col min="6151" max="6151" width="22" customWidth="1"/>
    <col min="6152" max="6152" width="17.42578125" customWidth="1"/>
    <col min="6401" max="6401" width="8.28515625" customWidth="1"/>
    <col min="6402" max="6402" width="15.5703125" customWidth="1"/>
    <col min="6403" max="6403" width="14.7109375" customWidth="1"/>
    <col min="6404" max="6404" width="21" customWidth="1"/>
    <col min="6405" max="6405" width="15.7109375" customWidth="1"/>
    <col min="6406" max="6406" width="16.28515625" customWidth="1"/>
    <col min="6407" max="6407" width="22" customWidth="1"/>
    <col min="6408" max="6408" width="17.42578125" customWidth="1"/>
    <col min="6657" max="6657" width="8.28515625" customWidth="1"/>
    <col min="6658" max="6658" width="15.5703125" customWidth="1"/>
    <col min="6659" max="6659" width="14.7109375" customWidth="1"/>
    <col min="6660" max="6660" width="21" customWidth="1"/>
    <col min="6661" max="6661" width="15.7109375" customWidth="1"/>
    <col min="6662" max="6662" width="16.28515625" customWidth="1"/>
    <col min="6663" max="6663" width="22" customWidth="1"/>
    <col min="6664" max="6664" width="17.42578125" customWidth="1"/>
    <col min="6913" max="6913" width="8.28515625" customWidth="1"/>
    <col min="6914" max="6914" width="15.5703125" customWidth="1"/>
    <col min="6915" max="6915" width="14.7109375" customWidth="1"/>
    <col min="6916" max="6916" width="21" customWidth="1"/>
    <col min="6917" max="6917" width="15.7109375" customWidth="1"/>
    <col min="6918" max="6918" width="16.28515625" customWidth="1"/>
    <col min="6919" max="6919" width="22" customWidth="1"/>
    <col min="6920" max="6920" width="17.42578125" customWidth="1"/>
    <col min="7169" max="7169" width="8.28515625" customWidth="1"/>
    <col min="7170" max="7170" width="15.5703125" customWidth="1"/>
    <col min="7171" max="7171" width="14.7109375" customWidth="1"/>
    <col min="7172" max="7172" width="21" customWidth="1"/>
    <col min="7173" max="7173" width="15.7109375" customWidth="1"/>
    <col min="7174" max="7174" width="16.28515625" customWidth="1"/>
    <col min="7175" max="7175" width="22" customWidth="1"/>
    <col min="7176" max="7176" width="17.42578125" customWidth="1"/>
    <col min="7425" max="7425" width="8.28515625" customWidth="1"/>
    <col min="7426" max="7426" width="15.5703125" customWidth="1"/>
    <col min="7427" max="7427" width="14.7109375" customWidth="1"/>
    <col min="7428" max="7428" width="21" customWidth="1"/>
    <col min="7429" max="7429" width="15.7109375" customWidth="1"/>
    <col min="7430" max="7430" width="16.28515625" customWidth="1"/>
    <col min="7431" max="7431" width="22" customWidth="1"/>
    <col min="7432" max="7432" width="17.42578125" customWidth="1"/>
    <col min="7681" max="7681" width="8.28515625" customWidth="1"/>
    <col min="7682" max="7682" width="15.5703125" customWidth="1"/>
    <col min="7683" max="7683" width="14.7109375" customWidth="1"/>
    <col min="7684" max="7684" width="21" customWidth="1"/>
    <col min="7685" max="7685" width="15.7109375" customWidth="1"/>
    <col min="7686" max="7686" width="16.28515625" customWidth="1"/>
    <col min="7687" max="7687" width="22" customWidth="1"/>
    <col min="7688" max="7688" width="17.42578125" customWidth="1"/>
    <col min="7937" max="7937" width="8.28515625" customWidth="1"/>
    <col min="7938" max="7938" width="15.5703125" customWidth="1"/>
    <col min="7939" max="7939" width="14.7109375" customWidth="1"/>
    <col min="7940" max="7940" width="21" customWidth="1"/>
    <col min="7941" max="7941" width="15.7109375" customWidth="1"/>
    <col min="7942" max="7942" width="16.28515625" customWidth="1"/>
    <col min="7943" max="7943" width="22" customWidth="1"/>
    <col min="7944" max="7944" width="17.42578125" customWidth="1"/>
    <col min="8193" max="8193" width="8.28515625" customWidth="1"/>
    <col min="8194" max="8194" width="15.5703125" customWidth="1"/>
    <col min="8195" max="8195" width="14.7109375" customWidth="1"/>
    <col min="8196" max="8196" width="21" customWidth="1"/>
    <col min="8197" max="8197" width="15.7109375" customWidth="1"/>
    <col min="8198" max="8198" width="16.28515625" customWidth="1"/>
    <col min="8199" max="8199" width="22" customWidth="1"/>
    <col min="8200" max="8200" width="17.42578125" customWidth="1"/>
    <col min="8449" max="8449" width="8.28515625" customWidth="1"/>
    <col min="8450" max="8450" width="15.5703125" customWidth="1"/>
    <col min="8451" max="8451" width="14.7109375" customWidth="1"/>
    <col min="8452" max="8452" width="21" customWidth="1"/>
    <col min="8453" max="8453" width="15.7109375" customWidth="1"/>
    <col min="8454" max="8454" width="16.28515625" customWidth="1"/>
    <col min="8455" max="8455" width="22" customWidth="1"/>
    <col min="8456" max="8456" width="17.42578125" customWidth="1"/>
    <col min="8705" max="8705" width="8.28515625" customWidth="1"/>
    <col min="8706" max="8706" width="15.5703125" customWidth="1"/>
    <col min="8707" max="8707" width="14.7109375" customWidth="1"/>
    <col min="8708" max="8708" width="21" customWidth="1"/>
    <col min="8709" max="8709" width="15.7109375" customWidth="1"/>
    <col min="8710" max="8710" width="16.28515625" customWidth="1"/>
    <col min="8711" max="8711" width="22" customWidth="1"/>
    <col min="8712" max="8712" width="17.42578125" customWidth="1"/>
    <col min="8961" max="8961" width="8.28515625" customWidth="1"/>
    <col min="8962" max="8962" width="15.5703125" customWidth="1"/>
    <col min="8963" max="8963" width="14.7109375" customWidth="1"/>
    <col min="8964" max="8964" width="21" customWidth="1"/>
    <col min="8965" max="8965" width="15.7109375" customWidth="1"/>
    <col min="8966" max="8966" width="16.28515625" customWidth="1"/>
    <col min="8967" max="8967" width="22" customWidth="1"/>
    <col min="8968" max="8968" width="17.42578125" customWidth="1"/>
    <col min="9217" max="9217" width="8.28515625" customWidth="1"/>
    <col min="9218" max="9218" width="15.5703125" customWidth="1"/>
    <col min="9219" max="9219" width="14.7109375" customWidth="1"/>
    <col min="9220" max="9220" width="21" customWidth="1"/>
    <col min="9221" max="9221" width="15.7109375" customWidth="1"/>
    <col min="9222" max="9222" width="16.28515625" customWidth="1"/>
    <col min="9223" max="9223" width="22" customWidth="1"/>
    <col min="9224" max="9224" width="17.42578125" customWidth="1"/>
    <col min="9473" max="9473" width="8.28515625" customWidth="1"/>
    <col min="9474" max="9474" width="15.5703125" customWidth="1"/>
    <col min="9475" max="9475" width="14.7109375" customWidth="1"/>
    <col min="9476" max="9476" width="21" customWidth="1"/>
    <col min="9477" max="9477" width="15.7109375" customWidth="1"/>
    <col min="9478" max="9478" width="16.28515625" customWidth="1"/>
    <col min="9479" max="9479" width="22" customWidth="1"/>
    <col min="9480" max="9480" width="17.42578125" customWidth="1"/>
    <col min="9729" max="9729" width="8.28515625" customWidth="1"/>
    <col min="9730" max="9730" width="15.5703125" customWidth="1"/>
    <col min="9731" max="9731" width="14.7109375" customWidth="1"/>
    <col min="9732" max="9732" width="21" customWidth="1"/>
    <col min="9733" max="9733" width="15.7109375" customWidth="1"/>
    <col min="9734" max="9734" width="16.28515625" customWidth="1"/>
    <col min="9735" max="9735" width="22" customWidth="1"/>
    <col min="9736" max="9736" width="17.42578125" customWidth="1"/>
    <col min="9985" max="9985" width="8.28515625" customWidth="1"/>
    <col min="9986" max="9986" width="15.5703125" customWidth="1"/>
    <col min="9987" max="9987" width="14.7109375" customWidth="1"/>
    <col min="9988" max="9988" width="21" customWidth="1"/>
    <col min="9989" max="9989" width="15.7109375" customWidth="1"/>
    <col min="9990" max="9990" width="16.28515625" customWidth="1"/>
    <col min="9991" max="9991" width="22" customWidth="1"/>
    <col min="9992" max="9992" width="17.42578125" customWidth="1"/>
    <col min="10241" max="10241" width="8.28515625" customWidth="1"/>
    <col min="10242" max="10242" width="15.5703125" customWidth="1"/>
    <col min="10243" max="10243" width="14.7109375" customWidth="1"/>
    <col min="10244" max="10244" width="21" customWidth="1"/>
    <col min="10245" max="10245" width="15.7109375" customWidth="1"/>
    <col min="10246" max="10246" width="16.28515625" customWidth="1"/>
    <col min="10247" max="10247" width="22" customWidth="1"/>
    <col min="10248" max="10248" width="17.42578125" customWidth="1"/>
    <col min="10497" max="10497" width="8.28515625" customWidth="1"/>
    <col min="10498" max="10498" width="15.5703125" customWidth="1"/>
    <col min="10499" max="10499" width="14.7109375" customWidth="1"/>
    <col min="10500" max="10500" width="21" customWidth="1"/>
    <col min="10501" max="10501" width="15.7109375" customWidth="1"/>
    <col min="10502" max="10502" width="16.28515625" customWidth="1"/>
    <col min="10503" max="10503" width="22" customWidth="1"/>
    <col min="10504" max="10504" width="17.42578125" customWidth="1"/>
    <col min="10753" max="10753" width="8.28515625" customWidth="1"/>
    <col min="10754" max="10754" width="15.5703125" customWidth="1"/>
    <col min="10755" max="10755" width="14.7109375" customWidth="1"/>
    <col min="10756" max="10756" width="21" customWidth="1"/>
    <col min="10757" max="10757" width="15.7109375" customWidth="1"/>
    <col min="10758" max="10758" width="16.28515625" customWidth="1"/>
    <col min="10759" max="10759" width="22" customWidth="1"/>
    <col min="10760" max="10760" width="17.42578125" customWidth="1"/>
    <col min="11009" max="11009" width="8.28515625" customWidth="1"/>
    <col min="11010" max="11010" width="15.5703125" customWidth="1"/>
    <col min="11011" max="11011" width="14.7109375" customWidth="1"/>
    <col min="11012" max="11012" width="21" customWidth="1"/>
    <col min="11013" max="11013" width="15.7109375" customWidth="1"/>
    <col min="11014" max="11014" width="16.28515625" customWidth="1"/>
    <col min="11015" max="11015" width="22" customWidth="1"/>
    <col min="11016" max="11016" width="17.42578125" customWidth="1"/>
    <col min="11265" max="11265" width="8.28515625" customWidth="1"/>
    <col min="11266" max="11266" width="15.5703125" customWidth="1"/>
    <col min="11267" max="11267" width="14.7109375" customWidth="1"/>
    <col min="11268" max="11268" width="21" customWidth="1"/>
    <col min="11269" max="11269" width="15.7109375" customWidth="1"/>
    <col min="11270" max="11270" width="16.28515625" customWidth="1"/>
    <col min="11271" max="11271" width="22" customWidth="1"/>
    <col min="11272" max="11272" width="17.42578125" customWidth="1"/>
    <col min="11521" max="11521" width="8.28515625" customWidth="1"/>
    <col min="11522" max="11522" width="15.5703125" customWidth="1"/>
    <col min="11523" max="11523" width="14.7109375" customWidth="1"/>
    <col min="11524" max="11524" width="21" customWidth="1"/>
    <col min="11525" max="11525" width="15.7109375" customWidth="1"/>
    <col min="11526" max="11526" width="16.28515625" customWidth="1"/>
    <col min="11527" max="11527" width="22" customWidth="1"/>
    <col min="11528" max="11528" width="17.42578125" customWidth="1"/>
    <col min="11777" max="11777" width="8.28515625" customWidth="1"/>
    <col min="11778" max="11778" width="15.5703125" customWidth="1"/>
    <col min="11779" max="11779" width="14.7109375" customWidth="1"/>
    <col min="11780" max="11780" width="21" customWidth="1"/>
    <col min="11781" max="11781" width="15.7109375" customWidth="1"/>
    <col min="11782" max="11782" width="16.28515625" customWidth="1"/>
    <col min="11783" max="11783" width="22" customWidth="1"/>
    <col min="11784" max="11784" width="17.42578125" customWidth="1"/>
    <col min="12033" max="12033" width="8.28515625" customWidth="1"/>
    <col min="12034" max="12034" width="15.5703125" customWidth="1"/>
    <col min="12035" max="12035" width="14.7109375" customWidth="1"/>
    <col min="12036" max="12036" width="21" customWidth="1"/>
    <col min="12037" max="12037" width="15.7109375" customWidth="1"/>
    <col min="12038" max="12038" width="16.28515625" customWidth="1"/>
    <col min="12039" max="12039" width="22" customWidth="1"/>
    <col min="12040" max="12040" width="17.42578125" customWidth="1"/>
    <col min="12289" max="12289" width="8.28515625" customWidth="1"/>
    <col min="12290" max="12290" width="15.5703125" customWidth="1"/>
    <col min="12291" max="12291" width="14.7109375" customWidth="1"/>
    <col min="12292" max="12292" width="21" customWidth="1"/>
    <col min="12293" max="12293" width="15.7109375" customWidth="1"/>
    <col min="12294" max="12294" width="16.28515625" customWidth="1"/>
    <col min="12295" max="12295" width="22" customWidth="1"/>
    <col min="12296" max="12296" width="17.42578125" customWidth="1"/>
    <col min="12545" max="12545" width="8.28515625" customWidth="1"/>
    <col min="12546" max="12546" width="15.5703125" customWidth="1"/>
    <col min="12547" max="12547" width="14.7109375" customWidth="1"/>
    <col min="12548" max="12548" width="21" customWidth="1"/>
    <col min="12549" max="12549" width="15.7109375" customWidth="1"/>
    <col min="12550" max="12550" width="16.28515625" customWidth="1"/>
    <col min="12551" max="12551" width="22" customWidth="1"/>
    <col min="12552" max="12552" width="17.42578125" customWidth="1"/>
    <col min="12801" max="12801" width="8.28515625" customWidth="1"/>
    <col min="12802" max="12802" width="15.5703125" customWidth="1"/>
    <col min="12803" max="12803" width="14.7109375" customWidth="1"/>
    <col min="12804" max="12804" width="21" customWidth="1"/>
    <col min="12805" max="12805" width="15.7109375" customWidth="1"/>
    <col min="12806" max="12806" width="16.28515625" customWidth="1"/>
    <col min="12807" max="12807" width="22" customWidth="1"/>
    <col min="12808" max="12808" width="17.42578125" customWidth="1"/>
    <col min="13057" max="13057" width="8.28515625" customWidth="1"/>
    <col min="13058" max="13058" width="15.5703125" customWidth="1"/>
    <col min="13059" max="13059" width="14.7109375" customWidth="1"/>
    <col min="13060" max="13060" width="21" customWidth="1"/>
    <col min="13061" max="13061" width="15.7109375" customWidth="1"/>
    <col min="13062" max="13062" width="16.28515625" customWidth="1"/>
    <col min="13063" max="13063" width="22" customWidth="1"/>
    <col min="13064" max="13064" width="17.42578125" customWidth="1"/>
    <col min="13313" max="13313" width="8.28515625" customWidth="1"/>
    <col min="13314" max="13314" width="15.5703125" customWidth="1"/>
    <col min="13315" max="13315" width="14.7109375" customWidth="1"/>
    <col min="13316" max="13316" width="21" customWidth="1"/>
    <col min="13317" max="13317" width="15.7109375" customWidth="1"/>
    <col min="13318" max="13318" width="16.28515625" customWidth="1"/>
    <col min="13319" max="13319" width="22" customWidth="1"/>
    <col min="13320" max="13320" width="17.42578125" customWidth="1"/>
    <col min="13569" max="13569" width="8.28515625" customWidth="1"/>
    <col min="13570" max="13570" width="15.5703125" customWidth="1"/>
    <col min="13571" max="13571" width="14.7109375" customWidth="1"/>
    <col min="13572" max="13572" width="21" customWidth="1"/>
    <col min="13573" max="13573" width="15.7109375" customWidth="1"/>
    <col min="13574" max="13574" width="16.28515625" customWidth="1"/>
    <col min="13575" max="13575" width="22" customWidth="1"/>
    <col min="13576" max="13576" width="17.42578125" customWidth="1"/>
    <col min="13825" max="13825" width="8.28515625" customWidth="1"/>
    <col min="13826" max="13826" width="15.5703125" customWidth="1"/>
    <col min="13827" max="13827" width="14.7109375" customWidth="1"/>
    <col min="13828" max="13828" width="21" customWidth="1"/>
    <col min="13829" max="13829" width="15.7109375" customWidth="1"/>
    <col min="13830" max="13830" width="16.28515625" customWidth="1"/>
    <col min="13831" max="13831" width="22" customWidth="1"/>
    <col min="13832" max="13832" width="17.42578125" customWidth="1"/>
    <col min="14081" max="14081" width="8.28515625" customWidth="1"/>
    <col min="14082" max="14082" width="15.5703125" customWidth="1"/>
    <col min="14083" max="14083" width="14.7109375" customWidth="1"/>
    <col min="14084" max="14084" width="21" customWidth="1"/>
    <col min="14085" max="14085" width="15.7109375" customWidth="1"/>
    <col min="14086" max="14086" width="16.28515625" customWidth="1"/>
    <col min="14087" max="14087" width="22" customWidth="1"/>
    <col min="14088" max="14088" width="17.42578125" customWidth="1"/>
    <col min="14337" max="14337" width="8.28515625" customWidth="1"/>
    <col min="14338" max="14338" width="15.5703125" customWidth="1"/>
    <col min="14339" max="14339" width="14.7109375" customWidth="1"/>
    <col min="14340" max="14340" width="21" customWidth="1"/>
    <col min="14341" max="14341" width="15.7109375" customWidth="1"/>
    <col min="14342" max="14342" width="16.28515625" customWidth="1"/>
    <col min="14343" max="14343" width="22" customWidth="1"/>
    <col min="14344" max="14344" width="17.42578125" customWidth="1"/>
    <col min="14593" max="14593" width="8.28515625" customWidth="1"/>
    <col min="14594" max="14594" width="15.5703125" customWidth="1"/>
    <col min="14595" max="14595" width="14.7109375" customWidth="1"/>
    <col min="14596" max="14596" width="21" customWidth="1"/>
    <col min="14597" max="14597" width="15.7109375" customWidth="1"/>
    <col min="14598" max="14598" width="16.28515625" customWidth="1"/>
    <col min="14599" max="14599" width="22" customWidth="1"/>
    <col min="14600" max="14600" width="17.42578125" customWidth="1"/>
    <col min="14849" max="14849" width="8.28515625" customWidth="1"/>
    <col min="14850" max="14850" width="15.5703125" customWidth="1"/>
    <col min="14851" max="14851" width="14.7109375" customWidth="1"/>
    <col min="14852" max="14852" width="21" customWidth="1"/>
    <col min="14853" max="14853" width="15.7109375" customWidth="1"/>
    <col min="14854" max="14854" width="16.28515625" customWidth="1"/>
    <col min="14855" max="14855" width="22" customWidth="1"/>
    <col min="14856" max="14856" width="17.42578125" customWidth="1"/>
    <col min="15105" max="15105" width="8.28515625" customWidth="1"/>
    <col min="15106" max="15106" width="15.5703125" customWidth="1"/>
    <col min="15107" max="15107" width="14.7109375" customWidth="1"/>
    <col min="15108" max="15108" width="21" customWidth="1"/>
    <col min="15109" max="15109" width="15.7109375" customWidth="1"/>
    <col min="15110" max="15110" width="16.28515625" customWidth="1"/>
    <col min="15111" max="15111" width="22" customWidth="1"/>
    <col min="15112" max="15112" width="17.42578125" customWidth="1"/>
    <col min="15361" max="15361" width="8.28515625" customWidth="1"/>
    <col min="15362" max="15362" width="15.5703125" customWidth="1"/>
    <col min="15363" max="15363" width="14.7109375" customWidth="1"/>
    <col min="15364" max="15364" width="21" customWidth="1"/>
    <col min="15365" max="15365" width="15.7109375" customWidth="1"/>
    <col min="15366" max="15366" width="16.28515625" customWidth="1"/>
    <col min="15367" max="15367" width="22" customWidth="1"/>
    <col min="15368" max="15368" width="17.42578125" customWidth="1"/>
    <col min="15617" max="15617" width="8.28515625" customWidth="1"/>
    <col min="15618" max="15618" width="15.5703125" customWidth="1"/>
    <col min="15619" max="15619" width="14.7109375" customWidth="1"/>
    <col min="15620" max="15620" width="21" customWidth="1"/>
    <col min="15621" max="15621" width="15.7109375" customWidth="1"/>
    <col min="15622" max="15622" width="16.28515625" customWidth="1"/>
    <col min="15623" max="15623" width="22" customWidth="1"/>
    <col min="15624" max="15624" width="17.42578125" customWidth="1"/>
    <col min="15873" max="15873" width="8.28515625" customWidth="1"/>
    <col min="15874" max="15874" width="15.5703125" customWidth="1"/>
    <col min="15875" max="15875" width="14.7109375" customWidth="1"/>
    <col min="15876" max="15876" width="21" customWidth="1"/>
    <col min="15877" max="15877" width="15.7109375" customWidth="1"/>
    <col min="15878" max="15878" width="16.28515625" customWidth="1"/>
    <col min="15879" max="15879" width="22" customWidth="1"/>
    <col min="15880" max="15880" width="17.42578125" customWidth="1"/>
    <col min="16129" max="16129" width="8.28515625" customWidth="1"/>
    <col min="16130" max="16130" width="15.5703125" customWidth="1"/>
    <col min="16131" max="16131" width="14.7109375" customWidth="1"/>
    <col min="16132" max="16132" width="21" customWidth="1"/>
    <col min="16133" max="16133" width="15.7109375" customWidth="1"/>
    <col min="16134" max="16134" width="16.28515625" customWidth="1"/>
    <col min="16135" max="16135" width="22" customWidth="1"/>
    <col min="16136" max="16136" width="17.42578125" customWidth="1"/>
  </cols>
  <sheetData>
    <row r="1" spans="1:8" ht="18">
      <c r="A1" s="1065" t="s">
        <v>0</v>
      </c>
      <c r="B1" s="1065"/>
      <c r="C1" s="1065"/>
      <c r="D1" s="1065"/>
      <c r="E1" s="1065"/>
      <c r="F1" s="1065"/>
      <c r="H1" s="143" t="s">
        <v>872</v>
      </c>
    </row>
    <row r="2" spans="1:8" ht="20.25">
      <c r="A2" s="957" t="s">
        <v>882</v>
      </c>
      <c r="B2" s="957"/>
      <c r="C2" s="957"/>
      <c r="D2" s="957"/>
      <c r="E2" s="957"/>
      <c r="F2" s="957"/>
      <c r="G2" s="957"/>
    </row>
    <row r="3" spans="1:8" ht="18" customHeight="1">
      <c r="A3" s="1175" t="s">
        <v>883</v>
      </c>
      <c r="B3" s="1175"/>
      <c r="C3" s="1175"/>
      <c r="D3" s="1175"/>
      <c r="E3" s="1175"/>
      <c r="F3" s="1175"/>
      <c r="G3" s="1175"/>
    </row>
    <row r="4" spans="1:8">
      <c r="A4" s="893" t="s">
        <v>734</v>
      </c>
      <c r="B4" s="893"/>
    </row>
    <row r="5" spans="1:8" ht="15">
      <c r="A5" s="146"/>
      <c r="B5" s="146"/>
      <c r="F5" s="1089" t="s">
        <v>884</v>
      </c>
      <c r="G5" s="1089"/>
      <c r="H5" s="1089"/>
    </row>
    <row r="6" spans="1:8" ht="59.25" customHeight="1">
      <c r="A6" s="781" t="s">
        <v>721</v>
      </c>
      <c r="B6" s="781" t="s">
        <v>3</v>
      </c>
      <c r="C6" s="781" t="s">
        <v>885</v>
      </c>
      <c r="D6" s="839" t="s">
        <v>886</v>
      </c>
      <c r="E6" s="781" t="s">
        <v>887</v>
      </c>
      <c r="F6" s="781" t="s">
        <v>888</v>
      </c>
      <c r="G6" s="781" t="s">
        <v>889</v>
      </c>
      <c r="H6" s="781" t="s">
        <v>890</v>
      </c>
    </row>
    <row r="7" spans="1:8" s="143" customFormat="1" ht="15">
      <c r="A7" s="355" t="s">
        <v>278</v>
      </c>
      <c r="B7" s="355" t="s">
        <v>279</v>
      </c>
      <c r="C7" s="355" t="s">
        <v>280</v>
      </c>
      <c r="D7" s="849" t="s">
        <v>281</v>
      </c>
      <c r="E7" s="355" t="s">
        <v>282</v>
      </c>
      <c r="F7" s="355" t="s">
        <v>283</v>
      </c>
      <c r="G7" s="355" t="s">
        <v>284</v>
      </c>
      <c r="H7" s="555">
        <v>8</v>
      </c>
    </row>
    <row r="8" spans="1:8" s="143" customFormat="1" ht="15.75">
      <c r="A8" s="212">
        <v>1</v>
      </c>
      <c r="B8" s="225" t="s">
        <v>685</v>
      </c>
      <c r="C8" s="298">
        <v>3512</v>
      </c>
      <c r="D8" s="212">
        <v>0</v>
      </c>
      <c r="E8" s="212">
        <v>0</v>
      </c>
      <c r="F8" s="212">
        <v>0</v>
      </c>
      <c r="G8" s="282">
        <v>0</v>
      </c>
      <c r="H8" s="852">
        <v>0</v>
      </c>
    </row>
    <row r="9" spans="1:8" s="143" customFormat="1" ht="15.75">
      <c r="A9" s="212">
        <v>2</v>
      </c>
      <c r="B9" s="225" t="s">
        <v>686</v>
      </c>
      <c r="C9" s="298">
        <v>6062</v>
      </c>
      <c r="D9" s="212">
        <v>0</v>
      </c>
      <c r="E9" s="212">
        <v>0</v>
      </c>
      <c r="F9" s="212">
        <v>0</v>
      </c>
      <c r="G9" s="282">
        <v>0</v>
      </c>
      <c r="H9" s="852">
        <v>0</v>
      </c>
    </row>
    <row r="10" spans="1:8" s="143" customFormat="1" ht="15.75">
      <c r="A10" s="212">
        <v>3</v>
      </c>
      <c r="B10" s="225" t="s">
        <v>687</v>
      </c>
      <c r="C10" s="298">
        <v>3592</v>
      </c>
      <c r="D10" s="212">
        <v>0</v>
      </c>
      <c r="E10" s="212">
        <v>0</v>
      </c>
      <c r="F10" s="212">
        <v>0</v>
      </c>
      <c r="G10" s="282">
        <v>0</v>
      </c>
      <c r="H10" s="852">
        <v>0</v>
      </c>
    </row>
    <row r="11" spans="1:8" s="143" customFormat="1" ht="15.75">
      <c r="A11" s="212">
        <v>4</v>
      </c>
      <c r="B11" s="225" t="s">
        <v>688</v>
      </c>
      <c r="C11" s="298">
        <v>4190</v>
      </c>
      <c r="D11" s="212">
        <v>0</v>
      </c>
      <c r="E11" s="212">
        <v>0</v>
      </c>
      <c r="F11" s="212">
        <v>0</v>
      </c>
      <c r="G11" s="282">
        <v>0</v>
      </c>
      <c r="H11" s="852">
        <v>0</v>
      </c>
    </row>
    <row r="12" spans="1:8" s="143" customFormat="1" ht="15.75">
      <c r="A12" s="212">
        <v>5</v>
      </c>
      <c r="B12" s="225" t="s">
        <v>689</v>
      </c>
      <c r="C12" s="298">
        <v>4666</v>
      </c>
      <c r="D12" s="212">
        <v>0</v>
      </c>
      <c r="E12" s="212">
        <v>0</v>
      </c>
      <c r="F12" s="212">
        <v>0</v>
      </c>
      <c r="G12" s="282">
        <v>0</v>
      </c>
      <c r="H12" s="852">
        <v>0</v>
      </c>
    </row>
    <row r="13" spans="1:8" s="143" customFormat="1" ht="15.75">
      <c r="A13" s="212">
        <v>6</v>
      </c>
      <c r="B13" s="225" t="s">
        <v>690</v>
      </c>
      <c r="C13" s="298">
        <v>1557</v>
      </c>
      <c r="D13" s="212">
        <v>0</v>
      </c>
      <c r="E13" s="212">
        <v>0</v>
      </c>
      <c r="F13" s="212">
        <v>0</v>
      </c>
      <c r="G13" s="282">
        <v>0</v>
      </c>
      <c r="H13" s="852">
        <v>0</v>
      </c>
    </row>
    <row r="14" spans="1:8" s="143" customFormat="1" ht="15.75">
      <c r="A14" s="212">
        <v>7</v>
      </c>
      <c r="B14" s="225" t="s">
        <v>691</v>
      </c>
      <c r="C14" s="298">
        <v>4891</v>
      </c>
      <c r="D14" s="212">
        <v>0</v>
      </c>
      <c r="E14" s="212">
        <v>0</v>
      </c>
      <c r="F14" s="212">
        <v>0</v>
      </c>
      <c r="G14" s="282">
        <v>0</v>
      </c>
      <c r="H14" s="852">
        <v>0</v>
      </c>
    </row>
    <row r="15" spans="1:8" s="143" customFormat="1" ht="15.75">
      <c r="A15" s="212">
        <v>8</v>
      </c>
      <c r="B15" s="225" t="s">
        <v>692</v>
      </c>
      <c r="C15" s="298">
        <v>1075</v>
      </c>
      <c r="D15" s="212">
        <v>0</v>
      </c>
      <c r="E15" s="212">
        <v>0</v>
      </c>
      <c r="F15" s="212">
        <v>0</v>
      </c>
      <c r="G15" s="282">
        <v>0</v>
      </c>
      <c r="H15" s="852">
        <v>0</v>
      </c>
    </row>
    <row r="16" spans="1:8" s="143" customFormat="1" ht="15.75">
      <c r="A16" s="212">
        <v>9</v>
      </c>
      <c r="B16" s="225" t="s">
        <v>693</v>
      </c>
      <c r="C16" s="298">
        <v>3229</v>
      </c>
      <c r="D16" s="212">
        <v>0</v>
      </c>
      <c r="E16" s="212">
        <v>0</v>
      </c>
      <c r="F16" s="212">
        <v>0</v>
      </c>
      <c r="G16" s="282">
        <v>0</v>
      </c>
      <c r="H16" s="852">
        <v>0</v>
      </c>
    </row>
    <row r="17" spans="1:8" s="143" customFormat="1" ht="15.75">
      <c r="A17" s="212">
        <v>10</v>
      </c>
      <c r="B17" s="225" t="s">
        <v>694</v>
      </c>
      <c r="C17" s="298">
        <v>2444</v>
      </c>
      <c r="D17" s="212">
        <v>0</v>
      </c>
      <c r="E17" s="212">
        <v>0</v>
      </c>
      <c r="F17" s="212">
        <v>0</v>
      </c>
      <c r="G17" s="282">
        <v>0</v>
      </c>
      <c r="H17" s="852">
        <v>0</v>
      </c>
    </row>
    <row r="18" spans="1:8" s="143" customFormat="1" ht="15.75">
      <c r="A18" s="212">
        <v>11</v>
      </c>
      <c r="B18" s="225" t="s">
        <v>695</v>
      </c>
      <c r="C18" s="298">
        <v>7414</v>
      </c>
      <c r="D18" s="212">
        <v>0</v>
      </c>
      <c r="E18" s="212">
        <v>0</v>
      </c>
      <c r="F18" s="212">
        <v>0</v>
      </c>
      <c r="G18" s="282">
        <v>0</v>
      </c>
      <c r="H18" s="852">
        <v>0</v>
      </c>
    </row>
    <row r="19" spans="1:8" s="143" customFormat="1" ht="15.75">
      <c r="A19" s="212">
        <v>12</v>
      </c>
      <c r="B19" s="225" t="s">
        <v>696</v>
      </c>
      <c r="C19" s="298">
        <v>2684</v>
      </c>
      <c r="D19" s="212">
        <v>0</v>
      </c>
      <c r="E19" s="212">
        <v>0</v>
      </c>
      <c r="F19" s="212">
        <v>0</v>
      </c>
      <c r="G19" s="282">
        <v>0</v>
      </c>
      <c r="H19" s="852">
        <v>0</v>
      </c>
    </row>
    <row r="20" spans="1:8" s="143" customFormat="1" ht="15.75">
      <c r="A20" s="212">
        <v>13</v>
      </c>
      <c r="B20" s="225" t="s">
        <v>697</v>
      </c>
      <c r="C20" s="298">
        <v>5296</v>
      </c>
      <c r="D20" s="212">
        <v>0</v>
      </c>
      <c r="E20" s="212">
        <v>0</v>
      </c>
      <c r="F20" s="212">
        <v>0</v>
      </c>
      <c r="G20" s="282">
        <v>0</v>
      </c>
      <c r="H20" s="852">
        <v>0</v>
      </c>
    </row>
    <row r="21" spans="1:8" s="143" customFormat="1" ht="15.75">
      <c r="A21" s="212">
        <v>14</v>
      </c>
      <c r="B21" s="225" t="s">
        <v>698</v>
      </c>
      <c r="C21" s="298">
        <v>1375</v>
      </c>
      <c r="D21" s="212">
        <v>0</v>
      </c>
      <c r="E21" s="212">
        <v>0</v>
      </c>
      <c r="F21" s="212">
        <v>0</v>
      </c>
      <c r="G21" s="282">
        <v>0</v>
      </c>
      <c r="H21" s="852">
        <v>0</v>
      </c>
    </row>
    <row r="22" spans="1:8" s="143" customFormat="1" ht="15.75">
      <c r="A22" s="212">
        <v>15</v>
      </c>
      <c r="B22" s="225" t="s">
        <v>699</v>
      </c>
      <c r="C22" s="298">
        <v>4985</v>
      </c>
      <c r="D22" s="212">
        <v>0</v>
      </c>
      <c r="E22" s="212">
        <v>0</v>
      </c>
      <c r="F22" s="212">
        <v>0</v>
      </c>
      <c r="G22" s="282">
        <v>0</v>
      </c>
      <c r="H22" s="852">
        <v>0</v>
      </c>
    </row>
    <row r="23" spans="1:8" s="143" customFormat="1" ht="15.75">
      <c r="A23" s="212">
        <v>16</v>
      </c>
      <c r="B23" s="227" t="s">
        <v>700</v>
      </c>
      <c r="C23" s="298">
        <v>3458</v>
      </c>
      <c r="D23" s="212">
        <v>0</v>
      </c>
      <c r="E23" s="212">
        <v>0</v>
      </c>
      <c r="F23" s="212">
        <v>0</v>
      </c>
      <c r="G23" s="282">
        <v>0</v>
      </c>
      <c r="H23" s="852">
        <v>0</v>
      </c>
    </row>
    <row r="24" spans="1:8" s="143" customFormat="1" ht="15.75">
      <c r="A24" s="212">
        <v>17</v>
      </c>
      <c r="B24" s="227" t="s">
        <v>701</v>
      </c>
      <c r="C24" s="298">
        <v>3931</v>
      </c>
      <c r="D24" s="212">
        <v>0</v>
      </c>
      <c r="E24" s="212">
        <v>0</v>
      </c>
      <c r="F24" s="212">
        <v>0</v>
      </c>
      <c r="G24" s="282">
        <v>0</v>
      </c>
      <c r="H24" s="852">
        <v>0</v>
      </c>
    </row>
    <row r="25" spans="1:8" s="143" customFormat="1" ht="15.75">
      <c r="A25" s="212">
        <v>18</v>
      </c>
      <c r="B25" s="227" t="s">
        <v>702</v>
      </c>
      <c r="C25" s="298">
        <v>5774</v>
      </c>
      <c r="D25" s="212">
        <v>0</v>
      </c>
      <c r="E25" s="212">
        <v>0</v>
      </c>
      <c r="F25" s="212">
        <v>0</v>
      </c>
      <c r="G25" s="282">
        <v>0</v>
      </c>
      <c r="H25" s="852">
        <v>0</v>
      </c>
    </row>
    <row r="26" spans="1:8" s="143" customFormat="1" ht="15.75">
      <c r="A26" s="212">
        <v>19</v>
      </c>
      <c r="B26" s="227" t="s">
        <v>703</v>
      </c>
      <c r="C26" s="298">
        <v>3286</v>
      </c>
      <c r="D26" s="212">
        <v>0</v>
      </c>
      <c r="E26" s="212">
        <v>0</v>
      </c>
      <c r="F26" s="212">
        <v>0</v>
      </c>
      <c r="G26" s="282">
        <v>0</v>
      </c>
      <c r="H26" s="852">
        <v>0</v>
      </c>
    </row>
    <row r="27" spans="1:8" s="143" customFormat="1" ht="15.75">
      <c r="A27" s="212">
        <v>20</v>
      </c>
      <c r="B27" s="227" t="s">
        <v>704</v>
      </c>
      <c r="C27" s="298">
        <v>5201</v>
      </c>
      <c r="D27" s="212">
        <v>0</v>
      </c>
      <c r="E27" s="212">
        <v>0</v>
      </c>
      <c r="F27" s="212">
        <v>0</v>
      </c>
      <c r="G27" s="282">
        <v>0</v>
      </c>
      <c r="H27" s="852">
        <v>0</v>
      </c>
    </row>
    <row r="28" spans="1:8" s="143" customFormat="1" ht="15.75">
      <c r="A28" s="212">
        <v>21</v>
      </c>
      <c r="B28" s="227" t="s">
        <v>705</v>
      </c>
      <c r="C28" s="298">
        <v>2769</v>
      </c>
      <c r="D28" s="212">
        <v>0</v>
      </c>
      <c r="E28" s="212">
        <v>0</v>
      </c>
      <c r="F28" s="212">
        <v>0</v>
      </c>
      <c r="G28" s="282">
        <v>0</v>
      </c>
      <c r="H28" s="852">
        <v>0</v>
      </c>
    </row>
    <row r="29" spans="1:8" s="143" customFormat="1" ht="15.75">
      <c r="A29" s="212">
        <v>22</v>
      </c>
      <c r="B29" s="227" t="s">
        <v>706</v>
      </c>
      <c r="C29" s="298">
        <v>8399</v>
      </c>
      <c r="D29" s="212">
        <v>0</v>
      </c>
      <c r="E29" s="212">
        <v>0</v>
      </c>
      <c r="F29" s="212">
        <v>0</v>
      </c>
      <c r="G29" s="282">
        <v>0</v>
      </c>
      <c r="H29" s="852">
        <v>0</v>
      </c>
    </row>
    <row r="30" spans="1:8" s="143" customFormat="1" ht="15.75">
      <c r="A30" s="212">
        <v>23</v>
      </c>
      <c r="B30" s="227" t="s">
        <v>707</v>
      </c>
      <c r="C30" s="298">
        <v>4267</v>
      </c>
      <c r="D30" s="212">
        <v>0</v>
      </c>
      <c r="E30" s="212">
        <v>0</v>
      </c>
      <c r="F30" s="212">
        <v>0</v>
      </c>
      <c r="G30" s="282">
        <v>0</v>
      </c>
      <c r="H30" s="852">
        <v>0</v>
      </c>
    </row>
    <row r="31" spans="1:8" ht="15.75">
      <c r="A31" s="212">
        <v>24</v>
      </c>
      <c r="B31" s="227" t="s">
        <v>708</v>
      </c>
      <c r="C31" s="378">
        <v>2402</v>
      </c>
      <c r="D31" s="212">
        <v>0</v>
      </c>
      <c r="E31" s="212">
        <v>0</v>
      </c>
      <c r="F31" s="212">
        <v>0</v>
      </c>
      <c r="G31" s="282">
        <v>0</v>
      </c>
      <c r="H31" s="852">
        <v>0</v>
      </c>
    </row>
    <row r="32" spans="1:8" ht="15.75">
      <c r="A32" s="212">
        <v>25</v>
      </c>
      <c r="B32" s="227" t="s">
        <v>709</v>
      </c>
      <c r="C32" s="378">
        <v>2243</v>
      </c>
      <c r="D32" s="212">
        <v>0</v>
      </c>
      <c r="E32" s="212">
        <v>0</v>
      </c>
      <c r="F32" s="212">
        <v>0</v>
      </c>
      <c r="G32" s="282">
        <v>0</v>
      </c>
      <c r="H32" s="852">
        <v>0</v>
      </c>
    </row>
    <row r="33" spans="1:13" ht="15.75">
      <c r="A33" s="212">
        <v>26</v>
      </c>
      <c r="B33" s="227" t="s">
        <v>710</v>
      </c>
      <c r="C33" s="378">
        <v>4161</v>
      </c>
      <c r="D33" s="212">
        <v>0</v>
      </c>
      <c r="E33" s="212">
        <v>0</v>
      </c>
      <c r="F33" s="212">
        <v>0</v>
      </c>
      <c r="G33" s="282">
        <v>0</v>
      </c>
      <c r="H33" s="852">
        <v>0</v>
      </c>
    </row>
    <row r="34" spans="1:13" ht="15.75">
      <c r="A34" s="212">
        <v>27</v>
      </c>
      <c r="B34" s="227" t="s">
        <v>711</v>
      </c>
      <c r="C34" s="378">
        <v>3518</v>
      </c>
      <c r="D34" s="212">
        <v>0</v>
      </c>
      <c r="E34" s="212">
        <v>0</v>
      </c>
      <c r="F34" s="212">
        <v>0</v>
      </c>
      <c r="G34" s="282">
        <v>0</v>
      </c>
      <c r="H34" s="852">
        <v>0</v>
      </c>
    </row>
    <row r="35" spans="1:13" ht="15.75">
      <c r="A35" s="212">
        <v>28</v>
      </c>
      <c r="B35" s="227" t="s">
        <v>712</v>
      </c>
      <c r="C35" s="378">
        <v>2670</v>
      </c>
      <c r="D35" s="212">
        <v>0</v>
      </c>
      <c r="E35" s="212">
        <v>0</v>
      </c>
      <c r="F35" s="212">
        <v>0</v>
      </c>
      <c r="G35" s="282">
        <v>0</v>
      </c>
      <c r="H35" s="852">
        <v>0</v>
      </c>
    </row>
    <row r="36" spans="1:13" ht="15.75">
      <c r="A36" s="212">
        <v>29</v>
      </c>
      <c r="B36" s="227" t="s">
        <v>713</v>
      </c>
      <c r="C36" s="378">
        <v>1749</v>
      </c>
      <c r="D36" s="212">
        <v>0</v>
      </c>
      <c r="E36" s="212">
        <v>0</v>
      </c>
      <c r="F36" s="212">
        <v>0</v>
      </c>
      <c r="G36" s="282">
        <v>0</v>
      </c>
      <c r="H36" s="852">
        <v>0</v>
      </c>
    </row>
    <row r="37" spans="1:13" ht="15.75">
      <c r="A37" s="212">
        <v>30</v>
      </c>
      <c r="B37" s="227" t="s">
        <v>714</v>
      </c>
      <c r="C37" s="378">
        <v>5076</v>
      </c>
      <c r="D37" s="212">
        <v>0</v>
      </c>
      <c r="E37" s="212">
        <v>0</v>
      </c>
      <c r="F37" s="212">
        <v>0</v>
      </c>
      <c r="G37" s="282">
        <v>0</v>
      </c>
      <c r="H37" s="852">
        <v>0</v>
      </c>
    </row>
    <row r="38" spans="1:13">
      <c r="A38" s="786"/>
      <c r="B38" s="787" t="s">
        <v>18</v>
      </c>
      <c r="C38" s="787">
        <f t="shared" ref="C38:H38" si="0">SUM(C8:C37)</f>
        <v>115876</v>
      </c>
      <c r="D38" s="850">
        <f t="shared" si="0"/>
        <v>0</v>
      </c>
      <c r="E38" s="851">
        <f t="shared" si="0"/>
        <v>0</v>
      </c>
      <c r="F38" s="851">
        <f t="shared" si="0"/>
        <v>0</v>
      </c>
      <c r="G38" s="851">
        <f t="shared" si="0"/>
        <v>0</v>
      </c>
      <c r="H38" s="851">
        <f t="shared" si="0"/>
        <v>0</v>
      </c>
    </row>
    <row r="39" spans="1:13">
      <c r="A39" s="147"/>
    </row>
    <row r="40" spans="1:13">
      <c r="A40" s="56" t="s">
        <v>997</v>
      </c>
    </row>
    <row r="42" spans="1:13" ht="15" customHeight="1">
      <c r="A42" s="784"/>
      <c r="B42" s="784"/>
      <c r="C42" s="784"/>
      <c r="D42" s="784"/>
      <c r="E42" s="784"/>
      <c r="F42" s="1176" t="s">
        <v>12</v>
      </c>
      <c r="G42" s="1176"/>
      <c r="H42" s="785"/>
      <c r="I42" s="785"/>
    </row>
    <row r="43" spans="1:13" ht="15" customHeight="1">
      <c r="A43" s="784"/>
      <c r="B43" s="784"/>
      <c r="C43" s="784"/>
      <c r="D43" s="784"/>
      <c r="E43" s="784"/>
      <c r="F43" s="1176" t="s">
        <v>13</v>
      </c>
      <c r="G43" s="1176"/>
      <c r="H43" s="785"/>
      <c r="I43" s="785"/>
    </row>
    <row r="44" spans="1:13" ht="15" customHeight="1">
      <c r="A44" s="784"/>
      <c r="B44" s="784"/>
      <c r="C44" s="784"/>
      <c r="D44" s="784"/>
      <c r="E44" s="784"/>
      <c r="F44" s="1173" t="s">
        <v>86</v>
      </c>
      <c r="G44" s="1173"/>
      <c r="H44" s="1173"/>
      <c r="I44" s="1173"/>
    </row>
    <row r="45" spans="1:13">
      <c r="A45" s="784" t="s">
        <v>11</v>
      </c>
      <c r="C45" s="784"/>
      <c r="D45" s="784"/>
      <c r="E45" s="784"/>
      <c r="F45" s="1174" t="s">
        <v>83</v>
      </c>
      <c r="G45" s="1174"/>
      <c r="H45" s="784"/>
      <c r="I45" s="784"/>
    </row>
    <row r="46" spans="1:13">
      <c r="A46" s="784"/>
      <c r="B46" s="784"/>
      <c r="C46" s="784"/>
      <c r="D46" s="784"/>
      <c r="E46" s="784"/>
      <c r="F46" s="784"/>
      <c r="G46" s="784"/>
      <c r="H46" s="784"/>
      <c r="I46" s="784"/>
      <c r="J46" s="784"/>
      <c r="K46" s="784"/>
      <c r="L46" s="784"/>
      <c r="M46" s="784"/>
    </row>
  </sheetData>
  <mergeCells count="9">
    <mergeCell ref="F44:I44"/>
    <mergeCell ref="F45:G45"/>
    <mergeCell ref="A4:B4"/>
    <mergeCell ref="A1:F1"/>
    <mergeCell ref="A2:G2"/>
    <mergeCell ref="A3:G3"/>
    <mergeCell ref="F5:H5"/>
    <mergeCell ref="F42:G42"/>
    <mergeCell ref="F43:G43"/>
  </mergeCells>
  <printOptions horizontalCentered="1"/>
  <pageMargins left="0.70866141732283472" right="0.70866141732283472" top="0.23622047244094491" bottom="0" header="0.31496062992125984" footer="0.31496062992125984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35"/>
  <sheetViews>
    <sheetView zoomScaleSheetLayoutView="90" workbookViewId="0">
      <selection activeCell="M22" sqref="M22"/>
    </sheetView>
  </sheetViews>
  <sheetFormatPr defaultRowHeight="12.75"/>
  <cols>
    <col min="1" max="1" width="10.28515625" customWidth="1"/>
    <col min="2" max="2" width="12" customWidth="1"/>
    <col min="3" max="3" width="16.28515625" customWidth="1"/>
    <col min="4" max="4" width="15.85546875" customWidth="1"/>
    <col min="5" max="5" width="11.5703125" customWidth="1"/>
    <col min="6" max="6" width="15" customWidth="1"/>
    <col min="7" max="7" width="9.7109375" customWidth="1"/>
    <col min="8" max="8" width="15.140625" customWidth="1"/>
    <col min="9" max="9" width="16.5703125" customWidth="1"/>
    <col min="10" max="10" width="18.28515625" customWidth="1"/>
    <col min="11" max="11" width="14.140625" customWidth="1"/>
  </cols>
  <sheetData>
    <row r="1" spans="1:19" ht="15">
      <c r="D1" s="959"/>
      <c r="E1" s="959"/>
      <c r="H1" s="35"/>
      <c r="I1" s="1079" t="s">
        <v>68</v>
      </c>
      <c r="J1" s="1079"/>
    </row>
    <row r="2" spans="1:19" ht="15">
      <c r="D2" s="333"/>
      <c r="E2" s="333"/>
      <c r="H2" s="35"/>
      <c r="I2" s="334"/>
      <c r="J2" s="334"/>
    </row>
    <row r="3" spans="1:19" ht="15.75">
      <c r="A3" s="956" t="s">
        <v>0</v>
      </c>
      <c r="B3" s="956"/>
      <c r="C3" s="956"/>
      <c r="D3" s="956"/>
      <c r="E3" s="956"/>
      <c r="F3" s="956"/>
      <c r="G3" s="956"/>
      <c r="H3" s="956"/>
      <c r="I3" s="956"/>
      <c r="J3" s="956"/>
    </row>
    <row r="4" spans="1:19" ht="20.25">
      <c r="A4" s="957" t="s">
        <v>882</v>
      </c>
      <c r="B4" s="957"/>
      <c r="C4" s="957"/>
      <c r="D4" s="957"/>
      <c r="E4" s="957"/>
      <c r="F4" s="957"/>
      <c r="G4" s="957"/>
      <c r="H4" s="957"/>
      <c r="I4" s="957"/>
      <c r="J4" s="957"/>
    </row>
    <row r="5" spans="1:19" ht="10.5" customHeight="1"/>
    <row r="6" spans="1:19" s="13" customFormat="1" ht="16.5" customHeight="1">
      <c r="A6" s="1175" t="s">
        <v>465</v>
      </c>
      <c r="B6" s="1175"/>
      <c r="C6" s="1175"/>
      <c r="D6" s="1175"/>
      <c r="E6" s="1175"/>
      <c r="F6" s="1175"/>
      <c r="G6" s="1175"/>
      <c r="H6" s="1175"/>
      <c r="I6" s="1175"/>
      <c r="J6" s="1175"/>
      <c r="K6" s="1175"/>
    </row>
    <row r="7" spans="1:19" s="13" customFormat="1" ht="15.75" customHeight="1">
      <c r="A7" s="38"/>
      <c r="B7" s="38"/>
      <c r="C7" s="38"/>
      <c r="D7" s="38"/>
      <c r="E7" s="38"/>
      <c r="F7" s="38"/>
      <c r="G7" s="38"/>
      <c r="H7" s="38"/>
      <c r="I7" s="38"/>
      <c r="J7" s="38"/>
    </row>
    <row r="8" spans="1:19" s="13" customFormat="1">
      <c r="A8" s="893" t="s">
        <v>734</v>
      </c>
      <c r="B8" s="893"/>
      <c r="E8" s="1114"/>
      <c r="F8" s="1114"/>
      <c r="G8" s="1114"/>
      <c r="H8" s="1114"/>
      <c r="I8" s="1114" t="s">
        <v>961</v>
      </c>
      <c r="J8" s="1114"/>
      <c r="K8" s="1114"/>
    </row>
    <row r="9" spans="1:19" s="11" customFormat="1" ht="15.75" hidden="1">
      <c r="C9" s="1082" t="s">
        <v>15</v>
      </c>
      <c r="D9" s="1082"/>
      <c r="E9" s="1082"/>
      <c r="F9" s="1082"/>
      <c r="G9" s="1082"/>
      <c r="H9" s="1082"/>
      <c r="I9" s="1082"/>
      <c r="J9" s="1082"/>
    </row>
    <row r="10" spans="1:19">
      <c r="A10" s="1080" t="s">
        <v>25</v>
      </c>
      <c r="B10" s="1080" t="s">
        <v>58</v>
      </c>
      <c r="C10" s="940" t="s">
        <v>493</v>
      </c>
      <c r="D10" s="941"/>
      <c r="E10" s="940" t="s">
        <v>39</v>
      </c>
      <c r="F10" s="941"/>
      <c r="G10" s="940" t="s">
        <v>40</v>
      </c>
      <c r="H10" s="941"/>
      <c r="I10" s="936" t="s">
        <v>106</v>
      </c>
      <c r="J10" s="936"/>
      <c r="K10" s="1080" t="s">
        <v>546</v>
      </c>
      <c r="R10" s="7"/>
      <c r="S10" s="10"/>
    </row>
    <row r="11" spans="1:19" s="12" customFormat="1" ht="42.6" customHeight="1">
      <c r="A11" s="1081"/>
      <c r="B11" s="1081"/>
      <c r="C11" s="339" t="s">
        <v>41</v>
      </c>
      <c r="D11" s="339" t="s">
        <v>105</v>
      </c>
      <c r="E11" s="339" t="s">
        <v>41</v>
      </c>
      <c r="F11" s="339" t="s">
        <v>105</v>
      </c>
      <c r="G11" s="339" t="s">
        <v>41</v>
      </c>
      <c r="H11" s="339" t="s">
        <v>105</v>
      </c>
      <c r="I11" s="339" t="s">
        <v>142</v>
      </c>
      <c r="J11" s="339" t="s">
        <v>143</v>
      </c>
      <c r="K11" s="1081"/>
    </row>
    <row r="12" spans="1:19">
      <c r="A12" s="350">
        <v>1</v>
      </c>
      <c r="B12" s="350">
        <v>2</v>
      </c>
      <c r="C12" s="350">
        <v>3</v>
      </c>
      <c r="D12" s="350">
        <v>4</v>
      </c>
      <c r="E12" s="350">
        <v>5</v>
      </c>
      <c r="F12" s="350">
        <v>6</v>
      </c>
      <c r="G12" s="350">
        <v>7</v>
      </c>
      <c r="H12" s="350">
        <v>8</v>
      </c>
      <c r="I12" s="350">
        <v>9</v>
      </c>
      <c r="J12" s="350">
        <v>10</v>
      </c>
      <c r="K12" s="342">
        <v>11</v>
      </c>
    </row>
    <row r="13" spans="1:19" ht="17.25" customHeight="1">
      <c r="A13" s="6">
        <v>1</v>
      </c>
      <c r="B13" s="15" t="s">
        <v>401</v>
      </c>
      <c r="C13" s="7">
        <v>3437</v>
      </c>
      <c r="D13" s="442">
        <v>2062.1999999999998</v>
      </c>
      <c r="E13" s="7">
        <v>0</v>
      </c>
      <c r="F13" s="442">
        <v>0</v>
      </c>
      <c r="G13" s="7">
        <v>0</v>
      </c>
      <c r="H13" s="7">
        <v>0</v>
      </c>
      <c r="I13" s="7">
        <v>0</v>
      </c>
      <c r="J13" s="442">
        <v>0</v>
      </c>
      <c r="K13" s="7"/>
    </row>
    <row r="14" spans="1:19" ht="17.25" customHeight="1">
      <c r="A14" s="6">
        <v>2</v>
      </c>
      <c r="B14" s="15" t="s">
        <v>402</v>
      </c>
      <c r="C14" s="7">
        <v>17570</v>
      </c>
      <c r="D14" s="442">
        <v>10541.73</v>
      </c>
      <c r="E14" s="7">
        <v>15091</v>
      </c>
      <c r="F14" s="442">
        <v>9054.6</v>
      </c>
      <c r="G14" s="7">
        <v>0</v>
      </c>
      <c r="H14" s="7">
        <v>0</v>
      </c>
      <c r="I14" s="7">
        <v>0</v>
      </c>
      <c r="J14" s="442">
        <v>0</v>
      </c>
      <c r="K14" s="7"/>
    </row>
    <row r="15" spans="1:19" ht="17.25" customHeight="1">
      <c r="A15" s="6">
        <v>3</v>
      </c>
      <c r="B15" s="15" t="s">
        <v>403</v>
      </c>
      <c r="C15" s="7">
        <v>39152</v>
      </c>
      <c r="D15" s="442">
        <v>23491.199999999997</v>
      </c>
      <c r="E15" s="7">
        <v>9775</v>
      </c>
      <c r="F15" s="442">
        <v>5865</v>
      </c>
      <c r="G15" s="7">
        <v>0</v>
      </c>
      <c r="H15" s="7">
        <v>0</v>
      </c>
      <c r="I15" s="7">
        <v>0</v>
      </c>
      <c r="J15" s="442">
        <v>0</v>
      </c>
      <c r="K15" s="7"/>
    </row>
    <row r="16" spans="1:19" ht="17.25" customHeight="1">
      <c r="A16" s="6">
        <v>4</v>
      </c>
      <c r="B16" s="15" t="s">
        <v>404</v>
      </c>
      <c r="C16" s="7">
        <v>8993</v>
      </c>
      <c r="D16" s="442">
        <v>4484.68</v>
      </c>
      <c r="E16" s="7">
        <v>516</v>
      </c>
      <c r="F16" s="442">
        <v>309.60000000000002</v>
      </c>
      <c r="G16" s="7">
        <v>0</v>
      </c>
      <c r="H16" s="7">
        <v>0</v>
      </c>
      <c r="I16" s="7">
        <v>0</v>
      </c>
      <c r="J16" s="442">
        <v>0</v>
      </c>
      <c r="K16" s="7"/>
    </row>
    <row r="17" spans="1:16" ht="17.25" customHeight="1">
      <c r="A17" s="6">
        <v>5</v>
      </c>
      <c r="B17" s="15" t="s">
        <v>405</v>
      </c>
      <c r="C17" s="7">
        <v>0</v>
      </c>
      <c r="D17" s="442">
        <v>0</v>
      </c>
      <c r="E17" s="7">
        <v>2582</v>
      </c>
      <c r="F17" s="442">
        <v>1549.2</v>
      </c>
      <c r="G17" s="7">
        <v>0</v>
      </c>
      <c r="H17" s="7">
        <v>0</v>
      </c>
      <c r="I17" s="7">
        <v>0</v>
      </c>
      <c r="J17" s="442">
        <v>0</v>
      </c>
      <c r="K17" s="7"/>
    </row>
    <row r="18" spans="1:16" ht="17.25" customHeight="1">
      <c r="A18" s="6">
        <v>6</v>
      </c>
      <c r="B18" s="15" t="s">
        <v>406</v>
      </c>
      <c r="C18" s="7">
        <v>0</v>
      </c>
      <c r="D18" s="442">
        <v>0</v>
      </c>
      <c r="E18" s="7">
        <v>8085</v>
      </c>
      <c r="F18" s="442">
        <v>4851</v>
      </c>
      <c r="G18" s="7">
        <v>0</v>
      </c>
      <c r="H18" s="7">
        <v>0</v>
      </c>
      <c r="I18" s="7">
        <v>0</v>
      </c>
      <c r="J18" s="442">
        <v>0</v>
      </c>
      <c r="K18" s="7"/>
    </row>
    <row r="19" spans="1:16" ht="17.25" customHeight="1">
      <c r="A19" s="6">
        <v>7</v>
      </c>
      <c r="B19" s="15" t="s">
        <v>407</v>
      </c>
      <c r="C19" s="7">
        <v>0</v>
      </c>
      <c r="D19" s="442">
        <v>0</v>
      </c>
      <c r="E19" s="7">
        <v>0</v>
      </c>
      <c r="F19" s="442">
        <v>0</v>
      </c>
      <c r="G19" s="7">
        <f>25798-1137</f>
        <v>24661</v>
      </c>
      <c r="H19" s="442">
        <v>13885.21</v>
      </c>
      <c r="I19" s="7">
        <v>0</v>
      </c>
      <c r="J19" s="442">
        <v>0</v>
      </c>
      <c r="K19" s="7"/>
    </row>
    <row r="20" spans="1:16" s="10" customFormat="1" ht="14.25" customHeight="1">
      <c r="A20" s="6">
        <v>8</v>
      </c>
      <c r="B20" s="15" t="s">
        <v>269</v>
      </c>
      <c r="C20" s="7">
        <v>0</v>
      </c>
      <c r="D20" s="442">
        <v>0</v>
      </c>
      <c r="E20" s="406">
        <v>72</v>
      </c>
      <c r="F20" s="442">
        <v>43.2</v>
      </c>
      <c r="G20" s="7">
        <v>0</v>
      </c>
      <c r="H20" s="7">
        <v>0</v>
      </c>
      <c r="I20" s="7">
        <v>0</v>
      </c>
      <c r="J20" s="442">
        <v>0</v>
      </c>
      <c r="K20" s="7"/>
    </row>
    <row r="21" spans="1:16" s="10" customFormat="1" ht="14.25" customHeight="1">
      <c r="A21" s="6">
        <v>9</v>
      </c>
      <c r="B21" s="15" t="s">
        <v>377</v>
      </c>
      <c r="C21" s="7">
        <v>0</v>
      </c>
      <c r="D21" s="442">
        <v>0</v>
      </c>
      <c r="E21" s="406">
        <v>901</v>
      </c>
      <c r="F21" s="442">
        <v>540.6</v>
      </c>
      <c r="G21" s="7">
        <v>0</v>
      </c>
      <c r="H21" s="7">
        <v>0</v>
      </c>
      <c r="I21" s="7">
        <v>0</v>
      </c>
      <c r="J21" s="442">
        <v>0</v>
      </c>
      <c r="K21" s="7"/>
    </row>
    <row r="22" spans="1:16" s="10" customFormat="1" ht="14.25" customHeight="1">
      <c r="A22" s="6">
        <v>10</v>
      </c>
      <c r="B22" s="15" t="s">
        <v>545</v>
      </c>
      <c r="C22" s="7">
        <v>0</v>
      </c>
      <c r="D22" s="442">
        <v>0</v>
      </c>
      <c r="E22" s="406">
        <v>522</v>
      </c>
      <c r="F22" s="442">
        <v>313.2</v>
      </c>
      <c r="G22" s="7">
        <v>0</v>
      </c>
      <c r="H22" s="7">
        <v>0</v>
      </c>
      <c r="I22" s="7">
        <v>0</v>
      </c>
      <c r="J22" s="442">
        <v>0</v>
      </c>
      <c r="K22" s="7"/>
      <c r="M22" s="325"/>
    </row>
    <row r="23" spans="1:16" s="10" customFormat="1" ht="14.25" customHeight="1">
      <c r="A23" s="6">
        <v>11</v>
      </c>
      <c r="B23" s="15" t="s">
        <v>505</v>
      </c>
      <c r="C23" s="7">
        <v>0</v>
      </c>
      <c r="D23" s="442">
        <v>0</v>
      </c>
      <c r="E23" s="7">
        <v>0</v>
      </c>
      <c r="F23" s="442">
        <v>0</v>
      </c>
      <c r="G23" s="7">
        <v>0</v>
      </c>
      <c r="H23" s="7">
        <v>0</v>
      </c>
      <c r="I23" s="7">
        <v>0</v>
      </c>
      <c r="J23" s="442">
        <v>0</v>
      </c>
      <c r="K23" s="7"/>
    </row>
    <row r="24" spans="1:16" s="10" customFormat="1" ht="14.25" customHeight="1">
      <c r="A24" s="6">
        <v>12</v>
      </c>
      <c r="B24" s="598" t="s">
        <v>544</v>
      </c>
      <c r="C24" s="7">
        <v>0</v>
      </c>
      <c r="D24" s="442">
        <v>0</v>
      </c>
      <c r="E24" s="7">
        <v>5810</v>
      </c>
      <c r="F24" s="442">
        <v>3486</v>
      </c>
      <c r="G24" s="7"/>
      <c r="H24" s="7"/>
      <c r="I24" s="7"/>
      <c r="J24" s="442"/>
      <c r="K24" s="7"/>
    </row>
    <row r="25" spans="1:16" s="10" customFormat="1" ht="14.25" customHeight="1">
      <c r="A25" s="6">
        <v>13</v>
      </c>
      <c r="B25" s="823" t="s">
        <v>983</v>
      </c>
      <c r="C25" s="7">
        <v>0</v>
      </c>
      <c r="D25" s="442">
        <v>0</v>
      </c>
      <c r="E25" s="7">
        <v>1137</v>
      </c>
      <c r="F25" s="442">
        <v>682.2</v>
      </c>
      <c r="G25" s="7"/>
      <c r="H25" s="7"/>
      <c r="I25" s="7"/>
      <c r="J25" s="442"/>
      <c r="K25" s="7"/>
    </row>
    <row r="26" spans="1:16" s="10" customFormat="1" ht="15.75" customHeight="1">
      <c r="A26" s="361" t="s">
        <v>18</v>
      </c>
      <c r="B26" s="357"/>
      <c r="C26" s="356">
        <f t="shared" ref="C26:H26" si="0">SUM(C13:C23)</f>
        <v>69152</v>
      </c>
      <c r="D26" s="393">
        <f t="shared" si="0"/>
        <v>40579.81</v>
      </c>
      <c r="E26" s="356">
        <f>SUM(E13:E25)</f>
        <v>44491</v>
      </c>
      <c r="F26" s="393">
        <f>SUM(F13:F25)</f>
        <v>26694.600000000002</v>
      </c>
      <c r="G26" s="356">
        <f t="shared" si="0"/>
        <v>24661</v>
      </c>
      <c r="H26" s="393">
        <f t="shared" si="0"/>
        <v>13885.21</v>
      </c>
      <c r="I26" s="357">
        <v>0</v>
      </c>
      <c r="J26" s="620">
        <v>0</v>
      </c>
      <c r="K26" s="356"/>
    </row>
    <row r="27" spans="1:16" s="10" customFormat="1">
      <c r="A27" s="8"/>
    </row>
    <row r="28" spans="1:16" s="10" customFormat="1">
      <c r="A28" s="8"/>
    </row>
    <row r="29" spans="1:16" s="10" customFormat="1">
      <c r="A29" s="8"/>
      <c r="G29" s="325"/>
    </row>
    <row r="30" spans="1:16" s="13" customFormat="1" ht="13.9" customHeight="1">
      <c r="B30" s="69"/>
      <c r="C30" s="69"/>
      <c r="D30" s="69"/>
      <c r="E30" s="69"/>
      <c r="F30" s="69"/>
      <c r="G30" s="69"/>
      <c r="H30" s="69"/>
      <c r="I30" s="894" t="s">
        <v>12</v>
      </c>
      <c r="J30" s="894"/>
      <c r="K30" s="69"/>
      <c r="L30" s="69"/>
      <c r="M30" s="69"/>
      <c r="N30" s="69"/>
      <c r="O30" s="69"/>
      <c r="P30" s="69"/>
    </row>
    <row r="31" spans="1:16" s="13" customFormat="1" ht="13.15" customHeight="1">
      <c r="A31" s="906" t="s">
        <v>13</v>
      </c>
      <c r="B31" s="906"/>
      <c r="C31" s="906"/>
      <c r="D31" s="906"/>
      <c r="E31" s="906"/>
      <c r="F31" s="906"/>
      <c r="G31" s="906"/>
      <c r="H31" s="906"/>
      <c r="I31" s="906"/>
      <c r="J31" s="906"/>
      <c r="K31" s="69"/>
      <c r="L31" s="69"/>
      <c r="M31" s="69"/>
      <c r="N31" s="69"/>
      <c r="O31" s="69"/>
      <c r="P31" s="69"/>
    </row>
    <row r="32" spans="1:16" s="13" customFormat="1" ht="13.15" customHeight="1">
      <c r="A32" s="906" t="s">
        <v>19</v>
      </c>
      <c r="B32" s="906"/>
      <c r="C32" s="906"/>
      <c r="D32" s="906"/>
      <c r="E32" s="906"/>
      <c r="F32" s="906"/>
      <c r="G32" s="906"/>
      <c r="H32" s="906"/>
      <c r="I32" s="906"/>
      <c r="J32" s="906"/>
      <c r="K32" s="69"/>
      <c r="L32" s="69"/>
      <c r="M32" s="69"/>
      <c r="N32" s="69"/>
      <c r="O32" s="69"/>
      <c r="P32" s="69"/>
    </row>
    <row r="33" spans="1:10" s="13" customFormat="1">
      <c r="A33" s="12" t="s">
        <v>22</v>
      </c>
      <c r="B33" s="12"/>
      <c r="C33" s="12"/>
      <c r="D33" s="12"/>
      <c r="E33" s="12"/>
      <c r="F33" s="12"/>
      <c r="H33" s="959" t="s">
        <v>23</v>
      </c>
      <c r="I33" s="959"/>
    </row>
    <row r="34" spans="1:10" s="13" customFormat="1">
      <c r="A34" s="12"/>
    </row>
    <row r="35" spans="1:10">
      <c r="A35" s="1069"/>
      <c r="B35" s="1069"/>
      <c r="C35" s="1069"/>
      <c r="D35" s="1069"/>
      <c r="E35" s="1069"/>
      <c r="F35" s="1069"/>
      <c r="G35" s="1069"/>
      <c r="H35" s="1069"/>
      <c r="I35" s="1069"/>
      <c r="J35" s="1069"/>
    </row>
  </sheetData>
  <mergeCells count="21">
    <mergeCell ref="D1:E1"/>
    <mergeCell ref="I1:J1"/>
    <mergeCell ref="A3:J3"/>
    <mergeCell ref="A4:J4"/>
    <mergeCell ref="A6:K6"/>
    <mergeCell ref="A8:B8"/>
    <mergeCell ref="E8:H8"/>
    <mergeCell ref="I8:K8"/>
    <mergeCell ref="C9:J9"/>
    <mergeCell ref="A10:A11"/>
    <mergeCell ref="B10:B11"/>
    <mergeCell ref="C10:D10"/>
    <mergeCell ref="E10:F10"/>
    <mergeCell ref="G10:H10"/>
    <mergeCell ref="I10:J10"/>
    <mergeCell ref="K10:K11"/>
    <mergeCell ref="I30:J30"/>
    <mergeCell ref="A31:J31"/>
    <mergeCell ref="A32:J32"/>
    <mergeCell ref="H33:I33"/>
    <mergeCell ref="A35:J35"/>
  </mergeCells>
  <printOptions horizontalCentered="1"/>
  <pageMargins left="0.70866141732283472" right="0.70866141732283472" top="0.23622047244094491" bottom="0" header="0.31496062992125984" footer="0.31496062992125984"/>
  <pageSetup paperSize="9" scale="86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2"/>
  <sheetViews>
    <sheetView topLeftCell="A28" zoomScaleSheetLayoutView="90" workbookViewId="0">
      <selection activeCell="F51" sqref="F51"/>
    </sheetView>
  </sheetViews>
  <sheetFormatPr defaultRowHeight="12.75"/>
  <cols>
    <col min="2" max="2" width="19.140625" customWidth="1"/>
    <col min="3" max="3" width="16.28515625" customWidth="1"/>
    <col min="4" max="4" width="15.85546875" customWidth="1"/>
    <col min="5" max="5" width="11.5703125" customWidth="1"/>
    <col min="6" max="6" width="15" customWidth="1"/>
    <col min="7" max="7" width="9.7109375" customWidth="1"/>
    <col min="8" max="8" width="15.140625" customWidth="1"/>
    <col min="9" max="9" width="16.5703125" customWidth="1"/>
    <col min="10" max="10" width="18.28515625" customWidth="1"/>
    <col min="11" max="11" width="14.140625" customWidth="1"/>
  </cols>
  <sheetData>
    <row r="1" spans="1:12" ht="15">
      <c r="D1" s="959"/>
      <c r="E1" s="959"/>
      <c r="H1" s="35"/>
      <c r="I1" s="1079" t="s">
        <v>408</v>
      </c>
      <c r="J1" s="1079"/>
    </row>
    <row r="2" spans="1:12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</row>
    <row r="3" spans="1:12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</row>
    <row r="4" spans="1:12" ht="10.5" customHeight="1"/>
    <row r="5" spans="1:12" s="13" customFormat="1" ht="18.75" customHeight="1">
      <c r="A5" s="1177" t="s">
        <v>466</v>
      </c>
      <c r="B5" s="1177"/>
      <c r="C5" s="1177"/>
      <c r="D5" s="1177"/>
      <c r="E5" s="1177"/>
      <c r="F5" s="1177"/>
      <c r="G5" s="1177"/>
      <c r="H5" s="1177"/>
      <c r="I5" s="1177"/>
      <c r="J5" s="1177"/>
      <c r="K5" s="1177"/>
    </row>
    <row r="6" spans="1:12" s="13" customFormat="1" ht="15.75" customHeight="1">
      <c r="A6" s="38"/>
      <c r="B6" s="38"/>
      <c r="C6" s="38"/>
      <c r="D6" s="38"/>
      <c r="E6" s="38"/>
      <c r="F6" s="38"/>
      <c r="G6" s="38"/>
      <c r="H6" s="38"/>
      <c r="I6" s="38"/>
      <c r="J6" s="38"/>
    </row>
    <row r="7" spans="1:12" s="13" customFormat="1">
      <c r="A7" s="893" t="s">
        <v>734</v>
      </c>
      <c r="B7" s="893"/>
      <c r="E7" s="1114"/>
      <c r="F7" s="1114"/>
      <c r="G7" s="1114"/>
      <c r="H7" s="1114"/>
      <c r="I7" s="1114" t="s">
        <v>961</v>
      </c>
      <c r="J7" s="1114"/>
      <c r="K7" s="1114"/>
    </row>
    <row r="8" spans="1:12" s="11" customFormat="1" ht="15.75" hidden="1">
      <c r="C8" s="1082" t="s">
        <v>15</v>
      </c>
      <c r="D8" s="1082"/>
      <c r="E8" s="1082"/>
      <c r="F8" s="1082"/>
      <c r="G8" s="1082"/>
      <c r="H8" s="1082"/>
      <c r="I8" s="1082"/>
      <c r="J8" s="1082"/>
    </row>
    <row r="9" spans="1:12" ht="27.75" customHeight="1">
      <c r="A9" s="1080" t="s">
        <v>25</v>
      </c>
      <c r="B9" s="1080" t="s">
        <v>38</v>
      </c>
      <c r="C9" s="940" t="s">
        <v>962</v>
      </c>
      <c r="D9" s="941"/>
      <c r="E9" s="940" t="s">
        <v>39</v>
      </c>
      <c r="F9" s="941"/>
      <c r="G9" s="940" t="s">
        <v>40</v>
      </c>
      <c r="H9" s="941"/>
      <c r="I9" s="936" t="s">
        <v>106</v>
      </c>
      <c r="J9" s="936"/>
      <c r="K9" s="936" t="s">
        <v>254</v>
      </c>
      <c r="L9" s="10"/>
    </row>
    <row r="10" spans="1:12" s="12" customFormat="1" ht="36.75" customHeight="1">
      <c r="A10" s="1081"/>
      <c r="B10" s="1081"/>
      <c r="C10" s="339" t="s">
        <v>41</v>
      </c>
      <c r="D10" s="339" t="s">
        <v>105</v>
      </c>
      <c r="E10" s="339" t="s">
        <v>41</v>
      </c>
      <c r="F10" s="339" t="s">
        <v>105</v>
      </c>
      <c r="G10" s="339" t="s">
        <v>41</v>
      </c>
      <c r="H10" s="339" t="s">
        <v>105</v>
      </c>
      <c r="I10" s="339" t="s">
        <v>142</v>
      </c>
      <c r="J10" s="339" t="s">
        <v>143</v>
      </c>
      <c r="K10" s="936"/>
    </row>
    <row r="11" spans="1:12">
      <c r="A11" s="350">
        <v>1</v>
      </c>
      <c r="B11" s="350">
        <v>2</v>
      </c>
      <c r="C11" s="350">
        <v>3</v>
      </c>
      <c r="D11" s="350">
        <v>4</v>
      </c>
      <c r="E11" s="350">
        <v>5</v>
      </c>
      <c r="F11" s="350">
        <v>6</v>
      </c>
      <c r="G11" s="350">
        <v>7</v>
      </c>
      <c r="H11" s="350">
        <v>8</v>
      </c>
      <c r="I11" s="350">
        <v>9</v>
      </c>
      <c r="J11" s="350">
        <v>10</v>
      </c>
      <c r="K11" s="342">
        <v>11</v>
      </c>
    </row>
    <row r="12" spans="1:12">
      <c r="A12" s="84">
        <v>1</v>
      </c>
      <c r="B12" s="225" t="s">
        <v>685</v>
      </c>
      <c r="C12" s="256">
        <v>2045</v>
      </c>
      <c r="D12" s="332">
        <v>1201.3674000000001</v>
      </c>
      <c r="E12" s="320">
        <v>1596.8075840752872</v>
      </c>
      <c r="F12" s="332">
        <v>958.08455044517234</v>
      </c>
      <c r="G12" s="320">
        <v>467.44821303977051</v>
      </c>
      <c r="H12" s="332">
        <v>361.97839281194626</v>
      </c>
      <c r="I12" s="335">
        <v>0</v>
      </c>
      <c r="J12" s="440">
        <v>0</v>
      </c>
      <c r="K12" s="321">
        <v>0</v>
      </c>
    </row>
    <row r="13" spans="1:12">
      <c r="A13" s="84">
        <v>2</v>
      </c>
      <c r="B13" s="225" t="s">
        <v>686</v>
      </c>
      <c r="C13" s="256">
        <v>3152</v>
      </c>
      <c r="D13" s="332">
        <v>1891.2</v>
      </c>
      <c r="E13" s="320">
        <v>2865.2228629422889</v>
      </c>
      <c r="F13" s="332">
        <v>1719.1337177653734</v>
      </c>
      <c r="G13" s="320">
        <v>344.13365377161023</v>
      </c>
      <c r="H13" s="332">
        <v>417.76875189825358</v>
      </c>
      <c r="I13" s="335">
        <v>0</v>
      </c>
      <c r="J13" s="440">
        <v>0</v>
      </c>
      <c r="K13" s="321">
        <v>0</v>
      </c>
    </row>
    <row r="14" spans="1:12">
      <c r="A14" s="84">
        <v>3</v>
      </c>
      <c r="B14" s="225" t="s">
        <v>687</v>
      </c>
      <c r="C14" s="256">
        <v>2323</v>
      </c>
      <c r="D14" s="332">
        <v>1371.0042100000001</v>
      </c>
      <c r="E14" s="320">
        <v>1681.9843382386862</v>
      </c>
      <c r="F14" s="332">
        <v>1009.1906029432116</v>
      </c>
      <c r="G14" s="320">
        <v>653.85394216605937</v>
      </c>
      <c r="H14" s="332">
        <v>266.65155878258668</v>
      </c>
      <c r="I14" s="335">
        <v>0</v>
      </c>
      <c r="J14" s="440">
        <v>0</v>
      </c>
      <c r="K14" s="321">
        <v>0</v>
      </c>
    </row>
    <row r="15" spans="1:12">
      <c r="A15" s="84">
        <v>4</v>
      </c>
      <c r="B15" s="225" t="s">
        <v>688</v>
      </c>
      <c r="C15" s="256">
        <v>2244</v>
      </c>
      <c r="D15" s="332">
        <v>1311.9530199999999</v>
      </c>
      <c r="E15" s="320">
        <v>999.5440789777183</v>
      </c>
      <c r="F15" s="332">
        <v>599.72644738663098</v>
      </c>
      <c r="G15" s="320">
        <v>1214.0270563609581</v>
      </c>
      <c r="H15" s="332">
        <v>449.83722601872938</v>
      </c>
      <c r="I15" s="335">
        <v>0</v>
      </c>
      <c r="J15" s="440">
        <v>0</v>
      </c>
      <c r="K15" s="321">
        <v>0</v>
      </c>
    </row>
    <row r="16" spans="1:12">
      <c r="A16" s="84">
        <v>5</v>
      </c>
      <c r="B16" s="225" t="s">
        <v>689</v>
      </c>
      <c r="C16" s="256">
        <v>2942</v>
      </c>
      <c r="D16" s="332">
        <v>1711.40193</v>
      </c>
      <c r="E16" s="320">
        <v>1427.480301702265</v>
      </c>
      <c r="F16" s="332">
        <v>856.48818102135897</v>
      </c>
      <c r="G16" s="320">
        <v>1482.6424916660205</v>
      </c>
      <c r="H16" s="332">
        <v>652.79113072639836</v>
      </c>
      <c r="I16" s="335">
        <v>0</v>
      </c>
      <c r="J16" s="440">
        <v>0</v>
      </c>
      <c r="K16" s="321">
        <v>0</v>
      </c>
    </row>
    <row r="17" spans="1:11">
      <c r="A17" s="84">
        <v>6</v>
      </c>
      <c r="B17" s="225" t="s">
        <v>690</v>
      </c>
      <c r="C17" s="256">
        <v>1013</v>
      </c>
      <c r="D17" s="332">
        <v>602.12638000000004</v>
      </c>
      <c r="E17" s="320">
        <v>779.93172486967751</v>
      </c>
      <c r="F17" s="332">
        <v>467.95903492180651</v>
      </c>
      <c r="G17" s="320">
        <v>241.84948445615939</v>
      </c>
      <c r="H17" s="332">
        <v>188.89649139458365</v>
      </c>
      <c r="I17" s="335">
        <v>0</v>
      </c>
      <c r="J17" s="440">
        <v>0</v>
      </c>
      <c r="K17" s="321">
        <v>0</v>
      </c>
    </row>
    <row r="18" spans="1:11">
      <c r="A18" s="84">
        <v>7</v>
      </c>
      <c r="B18" s="225" t="s">
        <v>691</v>
      </c>
      <c r="C18" s="256">
        <v>3094</v>
      </c>
      <c r="D18" s="332">
        <v>1825.1950999999999</v>
      </c>
      <c r="E18" s="320">
        <v>1579.3617428610969</v>
      </c>
      <c r="F18" s="332">
        <v>947.61704571665814</v>
      </c>
      <c r="G18" s="320">
        <v>1486.4661989301496</v>
      </c>
      <c r="H18" s="332">
        <v>470.92334598835731</v>
      </c>
      <c r="I18" s="335">
        <v>0</v>
      </c>
      <c r="J18" s="440">
        <v>0</v>
      </c>
      <c r="K18" s="321">
        <v>0</v>
      </c>
    </row>
    <row r="19" spans="1:11">
      <c r="A19" s="84">
        <v>8</v>
      </c>
      <c r="B19" s="225" t="s">
        <v>692</v>
      </c>
      <c r="C19" s="256">
        <v>757</v>
      </c>
      <c r="D19" s="332">
        <v>443.05538999999999</v>
      </c>
      <c r="E19" s="320">
        <v>325.31362734695762</v>
      </c>
      <c r="F19" s="332">
        <v>195.18817640817457</v>
      </c>
      <c r="G19" s="320">
        <v>420.60779905419025</v>
      </c>
      <c r="H19" s="332">
        <v>189.33578556061752</v>
      </c>
      <c r="I19" s="335">
        <v>0</v>
      </c>
      <c r="J19" s="440">
        <v>0</v>
      </c>
      <c r="K19" s="321">
        <v>0</v>
      </c>
    </row>
    <row r="20" spans="1:11">
      <c r="A20" s="84">
        <v>9</v>
      </c>
      <c r="B20" s="225" t="s">
        <v>693</v>
      </c>
      <c r="C20" s="256">
        <v>1921</v>
      </c>
      <c r="D20" s="332">
        <v>1115.2148999999999</v>
      </c>
      <c r="E20" s="320">
        <v>1640.9353000876506</v>
      </c>
      <c r="F20" s="332">
        <v>984.56118005259032</v>
      </c>
      <c r="G20" s="320">
        <v>307.80843476238471</v>
      </c>
      <c r="H20" s="332">
        <v>282.46614875980765</v>
      </c>
      <c r="I20" s="335">
        <v>0</v>
      </c>
      <c r="J20" s="440">
        <v>0</v>
      </c>
      <c r="K20" s="321">
        <v>0</v>
      </c>
    </row>
    <row r="21" spans="1:11">
      <c r="A21" s="84">
        <v>10</v>
      </c>
      <c r="B21" s="225" t="s">
        <v>694</v>
      </c>
      <c r="C21" s="256">
        <v>1603</v>
      </c>
      <c r="D21" s="332">
        <v>950.04750999999999</v>
      </c>
      <c r="E21" s="320">
        <v>1070.3536697882548</v>
      </c>
      <c r="F21" s="332">
        <v>642.21220187295285</v>
      </c>
      <c r="G21" s="320">
        <v>535.31901697806029</v>
      </c>
      <c r="H21" s="332">
        <v>209.98261136421158</v>
      </c>
      <c r="I21" s="335">
        <v>0</v>
      </c>
      <c r="J21" s="440">
        <v>0</v>
      </c>
      <c r="K21" s="321">
        <v>0</v>
      </c>
    </row>
    <row r="22" spans="1:11">
      <c r="A22" s="84">
        <v>11</v>
      </c>
      <c r="B22" s="225" t="s">
        <v>695</v>
      </c>
      <c r="C22" s="256">
        <v>4509</v>
      </c>
      <c r="D22" s="332">
        <v>2625.2601199999999</v>
      </c>
      <c r="E22" s="320">
        <v>1925.1998892835725</v>
      </c>
      <c r="F22" s="332">
        <v>1155.1199335701435</v>
      </c>
      <c r="G22" s="320">
        <v>2516.9553066129156</v>
      </c>
      <c r="H22" s="332">
        <v>1120.2001233864844</v>
      </c>
      <c r="I22" s="335">
        <v>0</v>
      </c>
      <c r="J22" s="440">
        <v>0</v>
      </c>
      <c r="K22" s="321">
        <v>0</v>
      </c>
    </row>
    <row r="23" spans="1:11">
      <c r="A23" s="84">
        <v>12</v>
      </c>
      <c r="B23" s="225" t="s">
        <v>696</v>
      </c>
      <c r="C23" s="256">
        <v>1781</v>
      </c>
      <c r="D23" s="332">
        <v>1048.94496</v>
      </c>
      <c r="E23" s="320">
        <v>931.8131660285095</v>
      </c>
      <c r="F23" s="332">
        <v>559.08789961710568</v>
      </c>
      <c r="G23" s="320">
        <v>834.5241103961547</v>
      </c>
      <c r="H23" s="332">
        <v>447.64075518855981</v>
      </c>
      <c r="I23" s="335">
        <v>0</v>
      </c>
      <c r="J23" s="440">
        <v>0</v>
      </c>
      <c r="K23" s="321">
        <v>0</v>
      </c>
    </row>
    <row r="24" spans="1:11">
      <c r="A24" s="84">
        <v>13</v>
      </c>
      <c r="B24" s="225" t="s">
        <v>697</v>
      </c>
      <c r="C24" s="256">
        <v>2733</v>
      </c>
      <c r="D24" s="332">
        <v>1584.0769499999999</v>
      </c>
      <c r="E24" s="320">
        <v>2291.5625547815657</v>
      </c>
      <c r="F24" s="332">
        <v>1374.9375328689393</v>
      </c>
      <c r="G24" s="320">
        <v>477.9634080161253</v>
      </c>
      <c r="H24" s="332">
        <v>568.88594501392049</v>
      </c>
      <c r="I24" s="335">
        <v>0</v>
      </c>
      <c r="J24" s="440">
        <v>0</v>
      </c>
      <c r="K24" s="321">
        <v>0</v>
      </c>
    </row>
    <row r="25" spans="1:11">
      <c r="A25" s="84">
        <v>14</v>
      </c>
      <c r="B25" s="225" t="s">
        <v>698</v>
      </c>
      <c r="C25" s="256">
        <v>957</v>
      </c>
      <c r="D25" s="332">
        <v>567.20929000000001</v>
      </c>
      <c r="E25" s="320">
        <v>585.97501960603404</v>
      </c>
      <c r="F25" s="332">
        <v>351.58501176362046</v>
      </c>
      <c r="G25" s="320">
        <v>368.98775098844874</v>
      </c>
      <c r="H25" s="332">
        <v>194.60731555302453</v>
      </c>
      <c r="I25" s="335">
        <v>0</v>
      </c>
      <c r="J25" s="440">
        <v>0</v>
      </c>
      <c r="K25" s="321">
        <v>0</v>
      </c>
    </row>
    <row r="26" spans="1:11">
      <c r="A26" s="84">
        <v>15</v>
      </c>
      <c r="B26" s="225" t="s">
        <v>699</v>
      </c>
      <c r="C26" s="256">
        <v>2731</v>
      </c>
      <c r="D26" s="332">
        <v>1612.15688</v>
      </c>
      <c r="E26" s="320">
        <v>1748.6890252341191</v>
      </c>
      <c r="F26" s="332">
        <v>1049.2134151404714</v>
      </c>
      <c r="G26" s="320">
        <v>981.73684006512133</v>
      </c>
      <c r="H26" s="332">
        <v>505.6275851050367</v>
      </c>
      <c r="I26" s="335">
        <v>0</v>
      </c>
      <c r="J26" s="440">
        <v>0</v>
      </c>
      <c r="K26" s="321">
        <v>0</v>
      </c>
    </row>
    <row r="27" spans="1:11">
      <c r="A27" s="84">
        <v>16</v>
      </c>
      <c r="B27" s="227" t="s">
        <v>700</v>
      </c>
      <c r="C27" s="256">
        <v>2236</v>
      </c>
      <c r="D27" s="332">
        <v>1282.027</v>
      </c>
      <c r="E27" s="320">
        <v>1396.6935230889883</v>
      </c>
      <c r="F27" s="332">
        <v>838.01611385339288</v>
      </c>
      <c r="G27" s="320">
        <v>836.43596402821925</v>
      </c>
      <c r="H27" s="332">
        <v>343.96733200455577</v>
      </c>
      <c r="I27" s="335">
        <v>0</v>
      </c>
      <c r="J27" s="440">
        <v>0</v>
      </c>
      <c r="K27" s="321">
        <v>0</v>
      </c>
    </row>
    <row r="28" spans="1:11">
      <c r="A28" s="84">
        <v>17</v>
      </c>
      <c r="B28" s="227" t="s">
        <v>701</v>
      </c>
      <c r="C28" s="256">
        <v>2441</v>
      </c>
      <c r="D28" s="332">
        <v>1433.3951</v>
      </c>
      <c r="E28" s="320">
        <v>1090.8781888637727</v>
      </c>
      <c r="F28" s="332">
        <v>654.52691331826361</v>
      </c>
      <c r="G28" s="320">
        <v>1317.2671524924413</v>
      </c>
      <c r="H28" s="332">
        <v>785.89726303467467</v>
      </c>
      <c r="I28" s="335">
        <v>0</v>
      </c>
      <c r="J28" s="440">
        <v>0</v>
      </c>
      <c r="K28" s="321">
        <v>0</v>
      </c>
    </row>
    <row r="29" spans="1:11">
      <c r="A29" s="84">
        <v>18</v>
      </c>
      <c r="B29" s="227" t="s">
        <v>702</v>
      </c>
      <c r="C29" s="256">
        <v>3109</v>
      </c>
      <c r="D29" s="332">
        <v>1838.4503</v>
      </c>
      <c r="E29" s="320">
        <v>2517.332264612262</v>
      </c>
      <c r="F29" s="332">
        <v>1510.3993587673572</v>
      </c>
      <c r="G29" s="320">
        <v>627.08799131715637</v>
      </c>
      <c r="H29" s="332">
        <v>959.41845861807133</v>
      </c>
      <c r="I29" s="335">
        <v>0</v>
      </c>
      <c r="J29" s="440">
        <v>0</v>
      </c>
      <c r="K29" s="321">
        <v>0</v>
      </c>
    </row>
    <row r="30" spans="1:11">
      <c r="A30" s="84">
        <v>19</v>
      </c>
      <c r="B30" s="227" t="s">
        <v>703</v>
      </c>
      <c r="C30" s="256">
        <v>2010</v>
      </c>
      <c r="D30" s="332">
        <v>1186.6488999999999</v>
      </c>
      <c r="E30" s="320">
        <v>1098.061770540204</v>
      </c>
      <c r="F30" s="332">
        <v>658.83706232412237</v>
      </c>
      <c r="G30" s="320">
        <v>898.5712070703155</v>
      </c>
      <c r="H30" s="332">
        <v>536.37817672741085</v>
      </c>
      <c r="I30" s="335">
        <v>0</v>
      </c>
      <c r="J30" s="440">
        <v>0</v>
      </c>
      <c r="K30" s="321">
        <v>0</v>
      </c>
    </row>
    <row r="31" spans="1:11">
      <c r="A31" s="84">
        <v>20</v>
      </c>
      <c r="B31" s="227" t="s">
        <v>704</v>
      </c>
      <c r="C31" s="256">
        <v>2936</v>
      </c>
      <c r="D31" s="332">
        <v>1744.2752</v>
      </c>
      <c r="E31" s="320">
        <v>1862.600106103243</v>
      </c>
      <c r="F31" s="332">
        <v>1117.5600636619458</v>
      </c>
      <c r="G31" s="320">
        <v>1071.593960772153</v>
      </c>
      <c r="H31" s="332">
        <v>786.77585136674247</v>
      </c>
      <c r="I31" s="335">
        <v>0</v>
      </c>
      <c r="J31" s="440">
        <v>0</v>
      </c>
      <c r="K31" s="321">
        <v>0</v>
      </c>
    </row>
    <row r="32" spans="1:11">
      <c r="A32" s="84">
        <v>21</v>
      </c>
      <c r="B32" s="227" t="s">
        <v>705</v>
      </c>
      <c r="C32" s="256">
        <v>1561</v>
      </c>
      <c r="D32" s="332">
        <v>906.81349</v>
      </c>
      <c r="E32" s="320">
        <v>1185.2909766111547</v>
      </c>
      <c r="F32" s="332">
        <v>711.17458596669292</v>
      </c>
      <c r="G32" s="320">
        <v>388.10628730909372</v>
      </c>
      <c r="H32" s="332">
        <v>385.26098361174377</v>
      </c>
      <c r="I32" s="335">
        <v>0</v>
      </c>
      <c r="J32" s="440">
        <v>0</v>
      </c>
      <c r="K32" s="321">
        <v>0</v>
      </c>
    </row>
    <row r="33" spans="1:11">
      <c r="A33" s="84">
        <v>22</v>
      </c>
      <c r="B33" s="227" t="s">
        <v>706</v>
      </c>
      <c r="C33" s="256">
        <v>4860</v>
      </c>
      <c r="D33" s="332">
        <v>2866.49109</v>
      </c>
      <c r="E33" s="320">
        <v>3608.2104534760347</v>
      </c>
      <c r="F33" s="332">
        <v>2164.9262720856209</v>
      </c>
      <c r="G33" s="320">
        <v>1284.7656407473448</v>
      </c>
      <c r="H33" s="332">
        <v>665.53066154138196</v>
      </c>
      <c r="I33" s="335">
        <v>0</v>
      </c>
      <c r="J33" s="440">
        <v>0</v>
      </c>
      <c r="K33" s="321">
        <v>0</v>
      </c>
    </row>
    <row r="34" spans="1:11">
      <c r="A34" s="84">
        <v>23</v>
      </c>
      <c r="B34" s="227" t="s">
        <v>707</v>
      </c>
      <c r="C34" s="256">
        <v>2268</v>
      </c>
      <c r="D34" s="332">
        <v>1304.5703799999999</v>
      </c>
      <c r="E34" s="320">
        <v>1231.4711445310697</v>
      </c>
      <c r="F34" s="332">
        <v>738.88268671864182</v>
      </c>
      <c r="G34" s="320">
        <v>1020.9298395224436</v>
      </c>
      <c r="H34" s="332">
        <v>306.18803372563912</v>
      </c>
      <c r="I34" s="335">
        <v>0</v>
      </c>
      <c r="J34" s="440">
        <v>0</v>
      </c>
      <c r="K34" s="321">
        <v>0</v>
      </c>
    </row>
    <row r="35" spans="1:11">
      <c r="A35" s="84">
        <v>24</v>
      </c>
      <c r="B35" s="227" t="s">
        <v>708</v>
      </c>
      <c r="C35" s="256">
        <v>1597</v>
      </c>
      <c r="D35" s="332">
        <v>935.50552000000005</v>
      </c>
      <c r="E35" s="320">
        <v>572.63408220694748</v>
      </c>
      <c r="F35" s="332">
        <v>343.58044932416851</v>
      </c>
      <c r="G35" s="320">
        <v>993.20796185750828</v>
      </c>
      <c r="H35" s="332">
        <v>185.82143223234624</v>
      </c>
      <c r="I35" s="335">
        <v>0</v>
      </c>
      <c r="J35" s="440">
        <v>0</v>
      </c>
      <c r="K35" s="321">
        <v>0</v>
      </c>
    </row>
    <row r="36" spans="1:11">
      <c r="A36" s="84">
        <v>25</v>
      </c>
      <c r="B36" s="227" t="s">
        <v>709</v>
      </c>
      <c r="C36" s="256">
        <v>1346</v>
      </c>
      <c r="D36" s="332">
        <v>788.45153000000005</v>
      </c>
      <c r="E36" s="320">
        <v>986.20314157863174</v>
      </c>
      <c r="F36" s="332">
        <v>591.72188494717898</v>
      </c>
      <c r="G36" s="320">
        <v>368.03182417241646</v>
      </c>
      <c r="H36" s="332">
        <v>274.99814793723101</v>
      </c>
      <c r="I36" s="335">
        <v>0</v>
      </c>
      <c r="J36" s="440">
        <v>0</v>
      </c>
      <c r="K36" s="321">
        <v>0</v>
      </c>
    </row>
    <row r="37" spans="1:11">
      <c r="A37" s="84">
        <v>26</v>
      </c>
      <c r="B37" s="227" t="s">
        <v>710</v>
      </c>
      <c r="C37" s="256">
        <v>2549</v>
      </c>
      <c r="D37" s="332">
        <v>1495.4595999999999</v>
      </c>
      <c r="E37" s="320">
        <v>1461.3457581768696</v>
      </c>
      <c r="F37" s="332">
        <v>876.80745490612173</v>
      </c>
      <c r="G37" s="320">
        <v>1075.4176680362818</v>
      </c>
      <c r="H37" s="332">
        <v>627.31206909643129</v>
      </c>
      <c r="I37" s="335">
        <v>0</v>
      </c>
      <c r="J37" s="440">
        <v>0</v>
      </c>
      <c r="K37" s="321">
        <v>0</v>
      </c>
    </row>
    <row r="38" spans="1:11">
      <c r="A38" s="84">
        <v>27</v>
      </c>
      <c r="B38" s="227" t="s">
        <v>711</v>
      </c>
      <c r="C38" s="256">
        <v>2062</v>
      </c>
      <c r="D38" s="332">
        <v>1204.3740600000001</v>
      </c>
      <c r="E38" s="320">
        <v>1935.4621488213313</v>
      </c>
      <c r="F38" s="332">
        <v>1161.2772892927987</v>
      </c>
      <c r="G38" s="320">
        <v>168.2431196216761</v>
      </c>
      <c r="H38" s="332">
        <v>80.390832384206519</v>
      </c>
      <c r="I38" s="335">
        <v>0</v>
      </c>
      <c r="J38" s="440">
        <v>0</v>
      </c>
      <c r="K38" s="321">
        <v>0</v>
      </c>
    </row>
    <row r="39" spans="1:11">
      <c r="A39" s="84">
        <v>28</v>
      </c>
      <c r="B39" s="227" t="s">
        <v>712</v>
      </c>
      <c r="C39" s="256">
        <v>1873</v>
      </c>
      <c r="D39" s="332">
        <v>1105.4620500000001</v>
      </c>
      <c r="E39" s="320">
        <v>1154.504197997878</v>
      </c>
      <c r="F39" s="332">
        <v>692.70251879872683</v>
      </c>
      <c r="G39" s="320">
        <v>715.03325839212346</v>
      </c>
      <c r="H39" s="332">
        <v>567.12876834978488</v>
      </c>
      <c r="I39" s="335">
        <v>0</v>
      </c>
      <c r="J39" s="440">
        <v>0</v>
      </c>
      <c r="K39" s="321">
        <v>0</v>
      </c>
    </row>
    <row r="40" spans="1:11">
      <c r="A40" s="84">
        <v>29</v>
      </c>
      <c r="B40" s="227" t="s">
        <v>713</v>
      </c>
      <c r="C40" s="256">
        <v>1247</v>
      </c>
      <c r="D40" s="332">
        <v>736.54881999999998</v>
      </c>
      <c r="E40" s="320">
        <v>660.88951423167407</v>
      </c>
      <c r="F40" s="332">
        <v>396.53370853900446</v>
      </c>
      <c r="G40" s="320">
        <v>576.42387006744707</v>
      </c>
      <c r="H40" s="332">
        <v>421.72239939255888</v>
      </c>
      <c r="I40" s="335">
        <v>0</v>
      </c>
      <c r="J40" s="440">
        <v>0</v>
      </c>
      <c r="K40" s="321">
        <v>0</v>
      </c>
    </row>
    <row r="41" spans="1:11" s="10" customFormat="1">
      <c r="A41" s="84">
        <v>30</v>
      </c>
      <c r="B41" s="227" t="s">
        <v>714</v>
      </c>
      <c r="C41" s="256">
        <v>3252</v>
      </c>
      <c r="D41" s="332">
        <v>1891.12042</v>
      </c>
      <c r="E41" s="320">
        <v>2279.2478433362548</v>
      </c>
      <c r="F41" s="332">
        <v>1367.5487060017529</v>
      </c>
      <c r="G41" s="320">
        <v>985.56054732925031</v>
      </c>
      <c r="H41" s="332">
        <v>630.82642242470251</v>
      </c>
      <c r="I41" s="335">
        <v>0</v>
      </c>
      <c r="J41" s="440">
        <v>0</v>
      </c>
      <c r="K41" s="321">
        <v>0</v>
      </c>
    </row>
    <row r="42" spans="1:11" s="10" customFormat="1">
      <c r="A42" s="418"/>
      <c r="B42" s="395" t="s">
        <v>715</v>
      </c>
      <c r="C42" s="356">
        <f t="shared" ref="C42:J42" si="0">SUM(C12:C41)</f>
        <v>69152</v>
      </c>
      <c r="D42" s="393">
        <f t="shared" si="0"/>
        <v>40579.807500000003</v>
      </c>
      <c r="E42" s="435">
        <f t="shared" si="0"/>
        <v>44491</v>
      </c>
      <c r="F42" s="393">
        <f t="shared" si="0"/>
        <v>26694.6</v>
      </c>
      <c r="G42" s="435">
        <f t="shared" si="0"/>
        <v>24660.999999999993</v>
      </c>
      <c r="H42" s="393">
        <f t="shared" si="0"/>
        <v>13885.209999999997</v>
      </c>
      <c r="I42" s="395">
        <f t="shared" si="0"/>
        <v>0</v>
      </c>
      <c r="J42" s="441">
        <f t="shared" si="0"/>
        <v>0</v>
      </c>
      <c r="K42" s="436">
        <f>SUM(K12:K41)</f>
        <v>0</v>
      </c>
    </row>
    <row r="43" spans="1:11" s="10" customFormat="1">
      <c r="A43" s="8" t="s">
        <v>42</v>
      </c>
    </row>
    <row r="44" spans="1:11" s="10" customFormat="1">
      <c r="A44" s="8"/>
    </row>
    <row r="45" spans="1:11" s="10" customFormat="1">
      <c r="A45" s="8"/>
    </row>
    <row r="46" spans="1:11" s="10" customFormat="1">
      <c r="A46" s="8"/>
      <c r="C46" s="324"/>
      <c r="D46" s="324"/>
    </row>
    <row r="47" spans="1:11" s="13" customFormat="1" ht="13.9" customHeight="1">
      <c r="B47" s="69"/>
      <c r="C47" s="728"/>
      <c r="D47" s="728"/>
      <c r="E47" s="69"/>
      <c r="F47" s="69"/>
      <c r="G47" s="69"/>
      <c r="H47" s="69"/>
      <c r="I47" s="894" t="s">
        <v>12</v>
      </c>
      <c r="J47" s="894"/>
      <c r="K47" s="69"/>
    </row>
    <row r="48" spans="1:11" s="13" customFormat="1" ht="13.15" customHeight="1">
      <c r="A48" s="906" t="s">
        <v>13</v>
      </c>
      <c r="B48" s="906"/>
      <c r="C48" s="906"/>
      <c r="D48" s="906"/>
      <c r="E48" s="906"/>
      <c r="F48" s="906"/>
      <c r="G48" s="906"/>
      <c r="H48" s="906"/>
      <c r="I48" s="906"/>
      <c r="J48" s="906"/>
      <c r="K48" s="69"/>
    </row>
    <row r="49" spans="1:11" s="13" customFormat="1" ht="13.15" customHeight="1">
      <c r="A49" s="906" t="s">
        <v>19</v>
      </c>
      <c r="B49" s="906"/>
      <c r="C49" s="906"/>
      <c r="D49" s="906"/>
      <c r="E49" s="906"/>
      <c r="F49" s="906"/>
      <c r="G49" s="906"/>
      <c r="H49" s="906"/>
      <c r="I49" s="906"/>
      <c r="J49" s="906"/>
      <c r="K49" s="69"/>
    </row>
    <row r="50" spans="1:11" s="13" customFormat="1">
      <c r="A50" s="12" t="s">
        <v>22</v>
      </c>
      <c r="B50" s="12"/>
      <c r="C50" s="12"/>
      <c r="D50" s="12"/>
      <c r="E50" s="12"/>
      <c r="F50" s="12"/>
      <c r="H50" s="959" t="s">
        <v>23</v>
      </c>
      <c r="I50" s="959"/>
    </row>
    <row r="51" spans="1:11" s="13" customFormat="1">
      <c r="A51" s="12"/>
      <c r="D51" s="673"/>
    </row>
    <row r="52" spans="1:11">
      <c r="A52" s="1069"/>
      <c r="B52" s="1069"/>
      <c r="C52" s="1069"/>
      <c r="D52" s="1069"/>
      <c r="E52" s="1069"/>
      <c r="F52" s="1069"/>
      <c r="G52" s="1069"/>
      <c r="H52" s="1069"/>
      <c r="I52" s="1069"/>
      <c r="J52" s="1069"/>
    </row>
  </sheetData>
  <mergeCells count="21">
    <mergeCell ref="A52:J52"/>
    <mergeCell ref="E9:F9"/>
    <mergeCell ref="C9:D9"/>
    <mergeCell ref="H50:I50"/>
    <mergeCell ref="A49:J49"/>
    <mergeCell ref="A48:J48"/>
    <mergeCell ref="B9:B10"/>
    <mergeCell ref="I1:J1"/>
    <mergeCell ref="I47:J47"/>
    <mergeCell ref="G9:H9"/>
    <mergeCell ref="A7:B7"/>
    <mergeCell ref="A9:A10"/>
    <mergeCell ref="D1:E1"/>
    <mergeCell ref="A5:K5"/>
    <mergeCell ref="A3:J3"/>
    <mergeCell ref="I9:J9"/>
    <mergeCell ref="I7:K7"/>
    <mergeCell ref="A2:J2"/>
    <mergeCell ref="K9:K10"/>
    <mergeCell ref="C8:J8"/>
    <mergeCell ref="E7:H7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83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1"/>
  <sheetViews>
    <sheetView topLeftCell="A19" zoomScaleSheetLayoutView="90" workbookViewId="0">
      <selection activeCell="G45" sqref="G45"/>
    </sheetView>
  </sheetViews>
  <sheetFormatPr defaultRowHeight="12.75"/>
  <cols>
    <col min="2" max="2" width="19" customWidth="1"/>
    <col min="3" max="3" width="15.140625" customWidth="1"/>
    <col min="4" max="4" width="15.85546875" customWidth="1"/>
    <col min="5" max="5" width="9.85546875" customWidth="1"/>
    <col min="6" max="6" width="13.5703125" customWidth="1"/>
    <col min="7" max="7" width="9.7109375" customWidth="1"/>
    <col min="8" max="8" width="10.42578125" customWidth="1"/>
    <col min="9" max="9" width="15.28515625" customWidth="1"/>
    <col min="10" max="10" width="19.28515625" customWidth="1"/>
    <col min="11" max="11" width="15" customWidth="1"/>
  </cols>
  <sheetData>
    <row r="1" spans="1:19" ht="22.9" customHeight="1">
      <c r="D1" s="959"/>
      <c r="E1" s="959"/>
      <c r="H1" s="35"/>
      <c r="J1" s="1079" t="s">
        <v>69</v>
      </c>
      <c r="K1" s="1079"/>
    </row>
    <row r="2" spans="1:19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</row>
    <row r="3" spans="1:19" ht="18">
      <c r="A3" s="1100" t="s">
        <v>882</v>
      </c>
      <c r="B3" s="1100"/>
      <c r="C3" s="1100"/>
      <c r="D3" s="1100"/>
      <c r="E3" s="1100"/>
      <c r="F3" s="1100"/>
      <c r="G3" s="1100"/>
      <c r="H3" s="1100"/>
      <c r="I3" s="1100"/>
      <c r="J3" s="1100"/>
    </row>
    <row r="4" spans="1:19" ht="10.5" customHeight="1"/>
    <row r="5" spans="1:19" s="13" customFormat="1" ht="15.75" customHeight="1">
      <c r="A5" s="1178" t="s">
        <v>467</v>
      </c>
      <c r="B5" s="1178"/>
      <c r="C5" s="1178"/>
      <c r="D5" s="1178"/>
      <c r="E5" s="1178"/>
      <c r="F5" s="1178"/>
      <c r="G5" s="1178"/>
      <c r="H5" s="1178"/>
      <c r="I5" s="1178"/>
      <c r="J5" s="1178"/>
      <c r="K5" s="1178"/>
      <c r="L5" s="1178"/>
    </row>
    <row r="6" spans="1:19" s="13" customFormat="1" ht="15.75" customHeight="1">
      <c r="A6" s="38"/>
      <c r="B6" s="38"/>
      <c r="C6" s="38"/>
      <c r="D6" s="38"/>
      <c r="E6" s="38"/>
      <c r="F6" s="38"/>
      <c r="G6" s="38"/>
      <c r="H6" s="38"/>
      <c r="I6" s="38"/>
      <c r="J6" s="38"/>
    </row>
    <row r="7" spans="1:19" s="13" customFormat="1">
      <c r="A7" s="893" t="s">
        <v>734</v>
      </c>
      <c r="B7" s="893"/>
      <c r="I7" s="1114" t="s">
        <v>961</v>
      </c>
      <c r="J7" s="1114"/>
      <c r="K7" s="1114"/>
    </row>
    <row r="8" spans="1:19" s="11" customFormat="1" ht="15.75" hidden="1">
      <c r="C8" s="1082" t="s">
        <v>15</v>
      </c>
      <c r="D8" s="1082"/>
      <c r="E8" s="1082"/>
      <c r="F8" s="1082"/>
      <c r="G8" s="1082"/>
      <c r="H8" s="1082"/>
      <c r="I8" s="1082"/>
      <c r="J8" s="1082"/>
    </row>
    <row r="9" spans="1:19" ht="25.5" customHeight="1">
      <c r="A9" s="1080" t="s">
        <v>25</v>
      </c>
      <c r="B9" s="1080" t="s">
        <v>38</v>
      </c>
      <c r="C9" s="940" t="s">
        <v>963</v>
      </c>
      <c r="D9" s="941"/>
      <c r="E9" s="940" t="s">
        <v>508</v>
      </c>
      <c r="F9" s="941"/>
      <c r="G9" s="940" t="s">
        <v>40</v>
      </c>
      <c r="H9" s="941"/>
      <c r="I9" s="936" t="s">
        <v>106</v>
      </c>
      <c r="J9" s="936"/>
      <c r="K9" s="1080" t="s">
        <v>255</v>
      </c>
      <c r="R9" s="7"/>
      <c r="S9" s="10"/>
    </row>
    <row r="10" spans="1:19" s="12" customFormat="1" ht="41.25" customHeight="1">
      <c r="A10" s="1081"/>
      <c r="B10" s="1081"/>
      <c r="C10" s="339" t="s">
        <v>41</v>
      </c>
      <c r="D10" s="339" t="s">
        <v>105</v>
      </c>
      <c r="E10" s="339" t="s">
        <v>41</v>
      </c>
      <c r="F10" s="339" t="s">
        <v>105</v>
      </c>
      <c r="G10" s="339" t="s">
        <v>41</v>
      </c>
      <c r="H10" s="339" t="s">
        <v>105</v>
      </c>
      <c r="I10" s="339" t="s">
        <v>142</v>
      </c>
      <c r="J10" s="339" t="s">
        <v>143</v>
      </c>
      <c r="K10" s="1081"/>
    </row>
    <row r="11" spans="1:19">
      <c r="A11" s="437">
        <v>1</v>
      </c>
      <c r="B11" s="437">
        <v>2</v>
      </c>
      <c r="C11" s="437">
        <v>3</v>
      </c>
      <c r="D11" s="437">
        <v>4</v>
      </c>
      <c r="E11" s="437">
        <v>5</v>
      </c>
      <c r="F11" s="437">
        <v>6</v>
      </c>
      <c r="G11" s="437">
        <v>7</v>
      </c>
      <c r="H11" s="437">
        <v>8</v>
      </c>
      <c r="I11" s="437">
        <v>9</v>
      </c>
      <c r="J11" s="437">
        <v>10</v>
      </c>
      <c r="K11" s="437">
        <v>11</v>
      </c>
    </row>
    <row r="12" spans="1:19">
      <c r="A12" s="84">
        <v>1</v>
      </c>
      <c r="B12" s="225" t="s">
        <v>685</v>
      </c>
      <c r="C12" s="322">
        <v>2189</v>
      </c>
      <c r="D12" s="323">
        <v>109.45</v>
      </c>
      <c r="E12" s="322">
        <v>2189</v>
      </c>
      <c r="F12" s="323">
        <v>109.45</v>
      </c>
      <c r="G12" s="322">
        <v>0</v>
      </c>
      <c r="H12" s="323">
        <v>0</v>
      </c>
      <c r="I12" s="322">
        <f>C12-E12-G12</f>
        <v>0</v>
      </c>
      <c r="J12" s="323">
        <f>D12-F12-H12</f>
        <v>0</v>
      </c>
      <c r="K12" s="322">
        <v>0</v>
      </c>
    </row>
    <row r="13" spans="1:19">
      <c r="A13" s="84">
        <v>2</v>
      </c>
      <c r="B13" s="225" t="s">
        <v>686</v>
      </c>
      <c r="C13" s="322">
        <v>3400</v>
      </c>
      <c r="D13" s="323">
        <v>170</v>
      </c>
      <c r="E13" s="322">
        <v>3400</v>
      </c>
      <c r="F13" s="323">
        <v>170</v>
      </c>
      <c r="G13" s="322">
        <v>0</v>
      </c>
      <c r="H13" s="323">
        <v>0</v>
      </c>
      <c r="I13" s="322">
        <f t="shared" ref="I13:I41" si="0">C13-E13-G13</f>
        <v>0</v>
      </c>
      <c r="J13" s="323">
        <f t="shared" ref="J13:J41" si="1">D13-F13-H13</f>
        <v>0</v>
      </c>
      <c r="K13" s="322">
        <v>0</v>
      </c>
    </row>
    <row r="14" spans="1:19">
      <c r="A14" s="84">
        <v>3</v>
      </c>
      <c r="B14" s="225" t="s">
        <v>687</v>
      </c>
      <c r="C14" s="322">
        <v>2180</v>
      </c>
      <c r="D14" s="323">
        <v>109</v>
      </c>
      <c r="E14" s="322">
        <v>2180</v>
      </c>
      <c r="F14" s="323">
        <v>109</v>
      </c>
      <c r="G14" s="322">
        <v>0</v>
      </c>
      <c r="H14" s="323">
        <v>0</v>
      </c>
      <c r="I14" s="322">
        <f t="shared" si="0"/>
        <v>0</v>
      </c>
      <c r="J14" s="323">
        <f t="shared" si="1"/>
        <v>0</v>
      </c>
      <c r="K14" s="322">
        <v>0</v>
      </c>
    </row>
    <row r="15" spans="1:19">
      <c r="A15" s="84">
        <v>4</v>
      </c>
      <c r="B15" s="225" t="s">
        <v>688</v>
      </c>
      <c r="C15" s="322">
        <v>2186</v>
      </c>
      <c r="D15" s="323">
        <v>109.3</v>
      </c>
      <c r="E15" s="322">
        <v>2186</v>
      </c>
      <c r="F15" s="323">
        <v>109.3</v>
      </c>
      <c r="G15" s="322">
        <v>0</v>
      </c>
      <c r="H15" s="323">
        <v>0</v>
      </c>
      <c r="I15" s="322">
        <f t="shared" si="0"/>
        <v>0</v>
      </c>
      <c r="J15" s="323">
        <f t="shared" si="1"/>
        <v>0</v>
      </c>
      <c r="K15" s="322">
        <v>0</v>
      </c>
    </row>
    <row r="16" spans="1:19">
      <c r="A16" s="84">
        <v>5</v>
      </c>
      <c r="B16" s="225" t="s">
        <v>689</v>
      </c>
      <c r="C16" s="322">
        <v>2557</v>
      </c>
      <c r="D16" s="323">
        <v>127.85</v>
      </c>
      <c r="E16" s="322">
        <v>2557</v>
      </c>
      <c r="F16" s="323">
        <v>127.85</v>
      </c>
      <c r="G16" s="322">
        <v>0</v>
      </c>
      <c r="H16" s="323">
        <v>0</v>
      </c>
      <c r="I16" s="322">
        <f t="shared" si="0"/>
        <v>0</v>
      </c>
      <c r="J16" s="323">
        <f t="shared" si="1"/>
        <v>0</v>
      </c>
      <c r="K16" s="322">
        <v>0</v>
      </c>
    </row>
    <row r="17" spans="1:11">
      <c r="A17" s="84">
        <v>6</v>
      </c>
      <c r="B17" s="225" t="s">
        <v>690</v>
      </c>
      <c r="C17" s="322">
        <v>919</v>
      </c>
      <c r="D17" s="323">
        <v>45.95</v>
      </c>
      <c r="E17" s="322">
        <v>919</v>
      </c>
      <c r="F17" s="323">
        <v>45.95</v>
      </c>
      <c r="G17" s="322">
        <v>0</v>
      </c>
      <c r="H17" s="323">
        <v>0</v>
      </c>
      <c r="I17" s="322">
        <f t="shared" si="0"/>
        <v>0</v>
      </c>
      <c r="J17" s="323">
        <f t="shared" si="1"/>
        <v>0</v>
      </c>
      <c r="K17" s="322">
        <v>0</v>
      </c>
    </row>
    <row r="18" spans="1:11">
      <c r="A18" s="84">
        <v>7</v>
      </c>
      <c r="B18" s="225" t="s">
        <v>691</v>
      </c>
      <c r="C18" s="322">
        <v>2936</v>
      </c>
      <c r="D18" s="323">
        <v>146.80000000000001</v>
      </c>
      <c r="E18" s="322">
        <v>2936</v>
      </c>
      <c r="F18" s="323">
        <v>146.80000000000001</v>
      </c>
      <c r="G18" s="322">
        <v>0</v>
      </c>
      <c r="H18" s="323">
        <v>0</v>
      </c>
      <c r="I18" s="322">
        <f t="shared" si="0"/>
        <v>0</v>
      </c>
      <c r="J18" s="323">
        <f t="shared" si="1"/>
        <v>0</v>
      </c>
      <c r="K18" s="322">
        <v>0</v>
      </c>
    </row>
    <row r="19" spans="1:11">
      <c r="A19" s="84">
        <v>8</v>
      </c>
      <c r="B19" s="225" t="s">
        <v>692</v>
      </c>
      <c r="C19" s="322">
        <v>719</v>
      </c>
      <c r="D19" s="323">
        <v>35.950000000000003</v>
      </c>
      <c r="E19" s="322">
        <v>719</v>
      </c>
      <c r="F19" s="323">
        <v>35.950000000000003</v>
      </c>
      <c r="G19" s="322">
        <v>0</v>
      </c>
      <c r="H19" s="323">
        <v>0</v>
      </c>
      <c r="I19" s="322">
        <f t="shared" si="0"/>
        <v>0</v>
      </c>
      <c r="J19" s="323">
        <f t="shared" si="1"/>
        <v>0</v>
      </c>
      <c r="K19" s="322">
        <v>0</v>
      </c>
    </row>
    <row r="20" spans="1:11">
      <c r="A20" s="84">
        <v>9</v>
      </c>
      <c r="B20" s="225" t="s">
        <v>693</v>
      </c>
      <c r="C20" s="322">
        <v>2039</v>
      </c>
      <c r="D20" s="323">
        <v>101.95</v>
      </c>
      <c r="E20" s="322">
        <v>2039</v>
      </c>
      <c r="F20" s="323">
        <v>101.95</v>
      </c>
      <c r="G20" s="322">
        <v>0</v>
      </c>
      <c r="H20" s="323">
        <v>0</v>
      </c>
      <c r="I20" s="322">
        <f t="shared" si="0"/>
        <v>0</v>
      </c>
      <c r="J20" s="323">
        <f t="shared" si="1"/>
        <v>0</v>
      </c>
      <c r="K20" s="322">
        <v>0</v>
      </c>
    </row>
    <row r="21" spans="1:11">
      <c r="A21" s="84">
        <v>10</v>
      </c>
      <c r="B21" s="225" t="s">
        <v>694</v>
      </c>
      <c r="C21" s="322">
        <v>1681</v>
      </c>
      <c r="D21" s="323">
        <v>84.05</v>
      </c>
      <c r="E21" s="322">
        <v>1681</v>
      </c>
      <c r="F21" s="323">
        <v>84.05</v>
      </c>
      <c r="G21" s="322">
        <v>0</v>
      </c>
      <c r="H21" s="323">
        <v>0</v>
      </c>
      <c r="I21" s="322">
        <f t="shared" si="0"/>
        <v>0</v>
      </c>
      <c r="J21" s="323">
        <f t="shared" si="1"/>
        <v>0</v>
      </c>
      <c r="K21" s="322">
        <v>0</v>
      </c>
    </row>
    <row r="22" spans="1:11">
      <c r="A22" s="84">
        <v>11</v>
      </c>
      <c r="B22" s="225" t="s">
        <v>695</v>
      </c>
      <c r="C22" s="322">
        <v>3989</v>
      </c>
      <c r="D22" s="323">
        <v>199.45</v>
      </c>
      <c r="E22" s="322">
        <v>3989</v>
      </c>
      <c r="F22" s="323">
        <v>199.45</v>
      </c>
      <c r="G22" s="322">
        <v>0</v>
      </c>
      <c r="H22" s="323">
        <v>0</v>
      </c>
      <c r="I22" s="322">
        <f t="shared" si="0"/>
        <v>0</v>
      </c>
      <c r="J22" s="323">
        <f t="shared" si="1"/>
        <v>0</v>
      </c>
      <c r="K22" s="322">
        <v>0</v>
      </c>
    </row>
    <row r="23" spans="1:11">
      <c r="A23" s="84">
        <v>12</v>
      </c>
      <c r="B23" s="225" t="s">
        <v>696</v>
      </c>
      <c r="C23" s="322">
        <v>1831</v>
      </c>
      <c r="D23" s="323">
        <v>91.55</v>
      </c>
      <c r="E23" s="322">
        <v>1831</v>
      </c>
      <c r="F23" s="323">
        <v>91.55</v>
      </c>
      <c r="G23" s="322">
        <v>0</v>
      </c>
      <c r="H23" s="323">
        <v>0</v>
      </c>
      <c r="I23" s="322">
        <f t="shared" si="0"/>
        <v>0</v>
      </c>
      <c r="J23" s="323">
        <f t="shared" si="1"/>
        <v>0</v>
      </c>
      <c r="K23" s="322">
        <v>0</v>
      </c>
    </row>
    <row r="24" spans="1:11">
      <c r="A24" s="84">
        <v>13</v>
      </c>
      <c r="B24" s="225" t="s">
        <v>697</v>
      </c>
      <c r="C24" s="322">
        <v>2926</v>
      </c>
      <c r="D24" s="323">
        <v>146.30000000000001</v>
      </c>
      <c r="E24" s="322">
        <v>2926</v>
      </c>
      <c r="F24" s="323">
        <v>146.30000000000001</v>
      </c>
      <c r="G24" s="322">
        <v>0</v>
      </c>
      <c r="H24" s="323">
        <v>0</v>
      </c>
      <c r="I24" s="322">
        <f t="shared" si="0"/>
        <v>0</v>
      </c>
      <c r="J24" s="323">
        <f t="shared" si="1"/>
        <v>0</v>
      </c>
      <c r="K24" s="322">
        <v>0</v>
      </c>
    </row>
    <row r="25" spans="1:11">
      <c r="A25" s="84">
        <v>14</v>
      </c>
      <c r="B25" s="225" t="s">
        <v>698</v>
      </c>
      <c r="C25" s="322">
        <v>870</v>
      </c>
      <c r="D25" s="323">
        <v>43.5</v>
      </c>
      <c r="E25" s="322">
        <v>870</v>
      </c>
      <c r="F25" s="323">
        <v>43.5</v>
      </c>
      <c r="G25" s="322">
        <v>0</v>
      </c>
      <c r="H25" s="323">
        <v>0</v>
      </c>
      <c r="I25" s="322">
        <f t="shared" si="0"/>
        <v>0</v>
      </c>
      <c r="J25" s="323">
        <f t="shared" si="1"/>
        <v>0</v>
      </c>
      <c r="K25" s="322">
        <v>0</v>
      </c>
    </row>
    <row r="26" spans="1:11">
      <c r="A26" s="84">
        <v>15</v>
      </c>
      <c r="B26" s="225" t="s">
        <v>699</v>
      </c>
      <c r="C26" s="322">
        <v>2807</v>
      </c>
      <c r="D26" s="323">
        <v>140.35</v>
      </c>
      <c r="E26" s="322">
        <v>2807</v>
      </c>
      <c r="F26" s="323">
        <v>140.35</v>
      </c>
      <c r="G26" s="322">
        <v>0</v>
      </c>
      <c r="H26" s="323">
        <v>0</v>
      </c>
      <c r="I26" s="322">
        <f t="shared" si="0"/>
        <v>0</v>
      </c>
      <c r="J26" s="323">
        <f t="shared" si="1"/>
        <v>0</v>
      </c>
      <c r="K26" s="322">
        <v>0</v>
      </c>
    </row>
    <row r="27" spans="1:11">
      <c r="A27" s="84">
        <v>16</v>
      </c>
      <c r="B27" s="227" t="s">
        <v>700</v>
      </c>
      <c r="C27" s="322">
        <v>2022</v>
      </c>
      <c r="D27" s="323">
        <v>101.1</v>
      </c>
      <c r="E27" s="322">
        <v>2022</v>
      </c>
      <c r="F27" s="323">
        <v>101.1</v>
      </c>
      <c r="G27" s="322">
        <v>0</v>
      </c>
      <c r="H27" s="323">
        <v>0</v>
      </c>
      <c r="I27" s="322">
        <f t="shared" si="0"/>
        <v>0</v>
      </c>
      <c r="J27" s="323">
        <f t="shared" si="1"/>
        <v>0</v>
      </c>
      <c r="K27" s="322">
        <v>0</v>
      </c>
    </row>
    <row r="28" spans="1:11">
      <c r="A28" s="84">
        <v>17</v>
      </c>
      <c r="B28" s="227" t="s">
        <v>701</v>
      </c>
      <c r="C28" s="322">
        <v>2239</v>
      </c>
      <c r="D28" s="323">
        <v>111.95</v>
      </c>
      <c r="E28" s="322">
        <v>2239</v>
      </c>
      <c r="F28" s="323">
        <v>111.95</v>
      </c>
      <c r="G28" s="322">
        <v>0</v>
      </c>
      <c r="H28" s="323">
        <v>0</v>
      </c>
      <c r="I28" s="322">
        <f t="shared" si="0"/>
        <v>0</v>
      </c>
      <c r="J28" s="323">
        <f t="shared" si="1"/>
        <v>0</v>
      </c>
      <c r="K28" s="322">
        <v>0</v>
      </c>
    </row>
    <row r="29" spans="1:11">
      <c r="A29" s="84">
        <v>18</v>
      </c>
      <c r="B29" s="227" t="s">
        <v>702</v>
      </c>
      <c r="C29" s="322">
        <v>2946</v>
      </c>
      <c r="D29" s="323">
        <v>147.30000000000001</v>
      </c>
      <c r="E29" s="322">
        <v>2946</v>
      </c>
      <c r="F29" s="323">
        <v>147.30000000000001</v>
      </c>
      <c r="G29" s="322">
        <v>0</v>
      </c>
      <c r="H29" s="323">
        <v>0</v>
      </c>
      <c r="I29" s="322">
        <f t="shared" si="0"/>
        <v>0</v>
      </c>
      <c r="J29" s="323">
        <f t="shared" si="1"/>
        <v>0</v>
      </c>
      <c r="K29" s="322">
        <v>0</v>
      </c>
    </row>
    <row r="30" spans="1:11">
      <c r="A30" s="84">
        <v>19</v>
      </c>
      <c r="B30" s="227" t="s">
        <v>703</v>
      </c>
      <c r="C30" s="322">
        <v>1997</v>
      </c>
      <c r="D30" s="323">
        <v>99.85</v>
      </c>
      <c r="E30" s="322">
        <v>1997</v>
      </c>
      <c r="F30" s="323">
        <v>99.85</v>
      </c>
      <c r="G30" s="322">
        <v>0</v>
      </c>
      <c r="H30" s="323">
        <v>0</v>
      </c>
      <c r="I30" s="322">
        <f t="shared" si="0"/>
        <v>0</v>
      </c>
      <c r="J30" s="323">
        <f t="shared" si="1"/>
        <v>0</v>
      </c>
      <c r="K30" s="322">
        <v>0</v>
      </c>
    </row>
    <row r="31" spans="1:11">
      <c r="A31" s="84">
        <v>20</v>
      </c>
      <c r="B31" s="227" t="s">
        <v>704</v>
      </c>
      <c r="C31" s="322">
        <v>2764</v>
      </c>
      <c r="D31" s="323">
        <v>138.19999999999999</v>
      </c>
      <c r="E31" s="322">
        <v>2764</v>
      </c>
      <c r="F31" s="323">
        <v>138.19999999999999</v>
      </c>
      <c r="G31" s="322">
        <v>0</v>
      </c>
      <c r="H31" s="323">
        <v>0</v>
      </c>
      <c r="I31" s="322">
        <f t="shared" si="0"/>
        <v>0</v>
      </c>
      <c r="J31" s="323">
        <f t="shared" si="1"/>
        <v>0</v>
      </c>
      <c r="K31" s="322">
        <v>0</v>
      </c>
    </row>
    <row r="32" spans="1:11">
      <c r="A32" s="84">
        <v>21</v>
      </c>
      <c r="B32" s="227" t="s">
        <v>705</v>
      </c>
      <c r="C32" s="322">
        <v>1373</v>
      </c>
      <c r="D32" s="323">
        <v>68.650000000000006</v>
      </c>
      <c r="E32" s="322">
        <v>1373</v>
      </c>
      <c r="F32" s="323">
        <v>68.650000000000006</v>
      </c>
      <c r="G32" s="322">
        <v>0</v>
      </c>
      <c r="H32" s="323">
        <v>0</v>
      </c>
      <c r="I32" s="322">
        <f t="shared" si="0"/>
        <v>0</v>
      </c>
      <c r="J32" s="323">
        <f t="shared" si="1"/>
        <v>0</v>
      </c>
      <c r="K32" s="322">
        <v>0</v>
      </c>
    </row>
    <row r="33" spans="1:16">
      <c r="A33" s="84">
        <v>22</v>
      </c>
      <c r="B33" s="227" t="s">
        <v>706</v>
      </c>
      <c r="C33" s="322">
        <v>4439</v>
      </c>
      <c r="D33" s="323">
        <v>221.95</v>
      </c>
      <c r="E33" s="322">
        <v>4439</v>
      </c>
      <c r="F33" s="323">
        <v>221.95</v>
      </c>
      <c r="G33" s="322">
        <v>0</v>
      </c>
      <c r="H33" s="323">
        <v>0</v>
      </c>
      <c r="I33" s="322">
        <f t="shared" si="0"/>
        <v>0</v>
      </c>
      <c r="J33" s="323">
        <f t="shared" si="1"/>
        <v>0</v>
      </c>
      <c r="K33" s="322">
        <v>0</v>
      </c>
    </row>
    <row r="34" spans="1:16">
      <c r="A34" s="84">
        <v>23</v>
      </c>
      <c r="B34" s="227" t="s">
        <v>707</v>
      </c>
      <c r="C34" s="322">
        <v>2318</v>
      </c>
      <c r="D34" s="323">
        <v>115.9</v>
      </c>
      <c r="E34" s="322">
        <v>2318</v>
      </c>
      <c r="F34" s="323">
        <v>115.9</v>
      </c>
      <c r="G34" s="322">
        <v>0</v>
      </c>
      <c r="H34" s="323">
        <v>0</v>
      </c>
      <c r="I34" s="322">
        <f t="shared" si="0"/>
        <v>0</v>
      </c>
      <c r="J34" s="323">
        <f t="shared" si="1"/>
        <v>0</v>
      </c>
      <c r="K34" s="322">
        <v>0</v>
      </c>
    </row>
    <row r="35" spans="1:16">
      <c r="A35" s="84">
        <v>24</v>
      </c>
      <c r="B35" s="227" t="s">
        <v>708</v>
      </c>
      <c r="C35" s="322">
        <v>1322</v>
      </c>
      <c r="D35" s="323">
        <v>66.099999999999994</v>
      </c>
      <c r="E35" s="322">
        <v>1322</v>
      </c>
      <c r="F35" s="323">
        <v>66.099999999999994</v>
      </c>
      <c r="G35" s="322">
        <v>0</v>
      </c>
      <c r="H35" s="323">
        <v>0</v>
      </c>
      <c r="I35" s="322">
        <f t="shared" si="0"/>
        <v>0</v>
      </c>
      <c r="J35" s="323">
        <f t="shared" si="1"/>
        <v>0</v>
      </c>
      <c r="K35" s="322">
        <v>0</v>
      </c>
    </row>
    <row r="36" spans="1:16">
      <c r="A36" s="84">
        <v>25</v>
      </c>
      <c r="B36" s="227" t="s">
        <v>709</v>
      </c>
      <c r="C36" s="322">
        <v>1182</v>
      </c>
      <c r="D36" s="323">
        <v>59.1</v>
      </c>
      <c r="E36" s="322">
        <v>1182</v>
      </c>
      <c r="F36" s="323">
        <v>59.1</v>
      </c>
      <c r="G36" s="322">
        <v>0</v>
      </c>
      <c r="H36" s="323">
        <v>0</v>
      </c>
      <c r="I36" s="322">
        <f t="shared" si="0"/>
        <v>0</v>
      </c>
      <c r="J36" s="323">
        <f t="shared" si="1"/>
        <v>0</v>
      </c>
      <c r="K36" s="322">
        <v>0</v>
      </c>
    </row>
    <row r="37" spans="1:16">
      <c r="A37" s="84">
        <v>26</v>
      </c>
      <c r="B37" s="227" t="s">
        <v>710</v>
      </c>
      <c r="C37" s="322">
        <v>2336</v>
      </c>
      <c r="D37" s="323">
        <v>116.8</v>
      </c>
      <c r="E37" s="322">
        <v>2336</v>
      </c>
      <c r="F37" s="323">
        <v>116.8</v>
      </c>
      <c r="G37" s="322">
        <v>0</v>
      </c>
      <c r="H37" s="323">
        <v>0</v>
      </c>
      <c r="I37" s="322">
        <f t="shared" si="0"/>
        <v>0</v>
      </c>
      <c r="J37" s="323">
        <f t="shared" si="1"/>
        <v>0</v>
      </c>
      <c r="K37" s="322">
        <v>0</v>
      </c>
    </row>
    <row r="38" spans="1:16">
      <c r="A38" s="84">
        <v>27</v>
      </c>
      <c r="B38" s="227" t="s">
        <v>711</v>
      </c>
      <c r="C38" s="322">
        <v>2101</v>
      </c>
      <c r="D38" s="323">
        <v>105.05</v>
      </c>
      <c r="E38" s="322">
        <v>2101</v>
      </c>
      <c r="F38" s="323">
        <v>105.05</v>
      </c>
      <c r="G38" s="322">
        <v>0</v>
      </c>
      <c r="H38" s="323">
        <v>0</v>
      </c>
      <c r="I38" s="322">
        <f t="shared" si="0"/>
        <v>0</v>
      </c>
      <c r="J38" s="323">
        <f t="shared" si="1"/>
        <v>0</v>
      </c>
      <c r="K38" s="322">
        <v>0</v>
      </c>
    </row>
    <row r="39" spans="1:16">
      <c r="A39" s="84">
        <v>28</v>
      </c>
      <c r="B39" s="227" t="s">
        <v>712</v>
      </c>
      <c r="C39" s="322">
        <v>1898</v>
      </c>
      <c r="D39" s="323">
        <v>94.9</v>
      </c>
      <c r="E39" s="322">
        <v>1898</v>
      </c>
      <c r="F39" s="323">
        <v>94.9</v>
      </c>
      <c r="G39" s="322">
        <v>0</v>
      </c>
      <c r="H39" s="323">
        <v>0</v>
      </c>
      <c r="I39" s="322">
        <f t="shared" si="0"/>
        <v>0</v>
      </c>
      <c r="J39" s="323">
        <f t="shared" si="1"/>
        <v>0</v>
      </c>
      <c r="K39" s="322">
        <v>0</v>
      </c>
    </row>
    <row r="40" spans="1:16">
      <c r="A40" s="84">
        <v>29</v>
      </c>
      <c r="B40" s="227" t="s">
        <v>713</v>
      </c>
      <c r="C40" s="322">
        <v>1191</v>
      </c>
      <c r="D40" s="323">
        <v>59.55</v>
      </c>
      <c r="E40" s="322">
        <v>1191</v>
      </c>
      <c r="F40" s="323">
        <v>59.55</v>
      </c>
      <c r="G40" s="322">
        <v>0</v>
      </c>
      <c r="H40" s="323">
        <v>0</v>
      </c>
      <c r="I40" s="322">
        <f t="shared" si="0"/>
        <v>0</v>
      </c>
      <c r="J40" s="323">
        <f t="shared" si="1"/>
        <v>0</v>
      </c>
      <c r="K40" s="322">
        <v>0</v>
      </c>
    </row>
    <row r="41" spans="1:16">
      <c r="A41" s="84">
        <v>30</v>
      </c>
      <c r="B41" s="227" t="s">
        <v>714</v>
      </c>
      <c r="C41" s="322">
        <v>3026</v>
      </c>
      <c r="D41" s="323">
        <v>151.30000000000001</v>
      </c>
      <c r="E41" s="322">
        <v>3026</v>
      </c>
      <c r="F41" s="323">
        <v>151.30000000000001</v>
      </c>
      <c r="G41" s="322">
        <v>0</v>
      </c>
      <c r="H41" s="323">
        <v>0</v>
      </c>
      <c r="I41" s="322">
        <f t="shared" si="0"/>
        <v>0</v>
      </c>
      <c r="J41" s="323">
        <f t="shared" si="1"/>
        <v>0</v>
      </c>
      <c r="K41" s="322">
        <v>0</v>
      </c>
    </row>
    <row r="42" spans="1:16" s="10" customFormat="1">
      <c r="A42" s="418"/>
      <c r="B42" s="395" t="s">
        <v>715</v>
      </c>
      <c r="C42" s="438">
        <f t="shared" ref="C42:K42" si="2">SUM(C12:C41)</f>
        <v>66383</v>
      </c>
      <c r="D42" s="412">
        <f t="shared" si="2"/>
        <v>3319.1500000000005</v>
      </c>
      <c r="E42" s="438">
        <f t="shared" si="2"/>
        <v>66383</v>
      </c>
      <c r="F42" s="412">
        <f t="shared" si="2"/>
        <v>3319.1500000000005</v>
      </c>
      <c r="G42" s="438">
        <f t="shared" si="2"/>
        <v>0</v>
      </c>
      <c r="H42" s="412">
        <f t="shared" si="2"/>
        <v>0</v>
      </c>
      <c r="I42" s="438">
        <f t="shared" si="2"/>
        <v>0</v>
      </c>
      <c r="J42" s="412">
        <f t="shared" si="2"/>
        <v>0</v>
      </c>
      <c r="K42" s="439">
        <f t="shared" si="2"/>
        <v>0</v>
      </c>
    </row>
    <row r="43" spans="1:16" s="10" customFormat="1">
      <c r="I43" s="324"/>
      <c r="J43" s="325"/>
      <c r="K43" s="324"/>
    </row>
    <row r="44" spans="1:16" s="10" customFormat="1">
      <c r="A44" s="8" t="s">
        <v>42</v>
      </c>
    </row>
    <row r="45" spans="1:16" ht="15.75" customHeight="1">
      <c r="C45" s="1070"/>
      <c r="D45" s="1070"/>
      <c r="E45" s="1070"/>
      <c r="F45" s="1070"/>
    </row>
    <row r="46" spans="1:16" s="13" customFormat="1" ht="13.9" customHeight="1">
      <c r="B46" s="69"/>
      <c r="C46" s="69"/>
      <c r="D46" s="69"/>
      <c r="E46" s="69"/>
      <c r="F46" s="69"/>
      <c r="G46" s="69"/>
      <c r="H46" s="69"/>
      <c r="I46" s="894" t="s">
        <v>12</v>
      </c>
      <c r="J46" s="894"/>
      <c r="K46" s="69"/>
      <c r="L46" s="69"/>
      <c r="M46" s="69"/>
      <c r="N46" s="69"/>
      <c r="O46" s="69"/>
      <c r="P46" s="69"/>
    </row>
    <row r="47" spans="1:16" s="13" customFormat="1" ht="13.15" customHeight="1">
      <c r="A47" s="906" t="s">
        <v>13</v>
      </c>
      <c r="B47" s="906"/>
      <c r="C47" s="906"/>
      <c r="D47" s="906"/>
      <c r="E47" s="906"/>
      <c r="F47" s="906"/>
      <c r="G47" s="906"/>
      <c r="H47" s="906"/>
      <c r="I47" s="906"/>
      <c r="J47" s="906"/>
      <c r="K47" s="69"/>
      <c r="L47" s="69"/>
      <c r="M47" s="69"/>
      <c r="N47" s="69"/>
      <c r="O47" s="69"/>
      <c r="P47" s="69"/>
    </row>
    <row r="48" spans="1:16" s="13" customFormat="1" ht="13.15" customHeight="1">
      <c r="A48" s="906" t="s">
        <v>19</v>
      </c>
      <c r="B48" s="906"/>
      <c r="C48" s="906"/>
      <c r="D48" s="906"/>
      <c r="E48" s="906"/>
      <c r="F48" s="906"/>
      <c r="G48" s="906"/>
      <c r="H48" s="906"/>
      <c r="I48" s="906"/>
      <c r="J48" s="906"/>
      <c r="K48" s="69"/>
      <c r="L48" s="69"/>
      <c r="M48" s="69"/>
      <c r="N48" s="69"/>
      <c r="O48" s="69"/>
      <c r="P48" s="69"/>
    </row>
    <row r="49" spans="1:10" s="13" customFormat="1">
      <c r="A49" s="12" t="s">
        <v>22</v>
      </c>
      <c r="B49" s="12"/>
      <c r="C49" s="12"/>
      <c r="D49" s="726"/>
      <c r="E49" s="12"/>
      <c r="F49" s="12"/>
      <c r="H49" s="959" t="s">
        <v>23</v>
      </c>
      <c r="I49" s="959"/>
    </row>
    <row r="50" spans="1:10" s="13" customFormat="1">
      <c r="A50" s="12"/>
    </row>
    <row r="51" spans="1:10">
      <c r="A51" s="1069"/>
      <c r="B51" s="1069"/>
      <c r="C51" s="1069"/>
      <c r="D51" s="1069"/>
      <c r="E51" s="1069"/>
      <c r="F51" s="1069"/>
      <c r="G51" s="1069"/>
      <c r="H51" s="1069"/>
      <c r="I51" s="1069"/>
      <c r="J51" s="1069"/>
    </row>
  </sheetData>
  <mergeCells count="21">
    <mergeCell ref="A51:J51"/>
    <mergeCell ref="C8:J8"/>
    <mergeCell ref="A9:A10"/>
    <mergeCell ref="B9:B10"/>
    <mergeCell ref="E9:F9"/>
    <mergeCell ref="A48:J48"/>
    <mergeCell ref="A47:J47"/>
    <mergeCell ref="C45:F45"/>
    <mergeCell ref="H49:I49"/>
    <mergeCell ref="I46:J46"/>
    <mergeCell ref="J1:K1"/>
    <mergeCell ref="I9:J9"/>
    <mergeCell ref="D1:E1"/>
    <mergeCell ref="A2:J2"/>
    <mergeCell ref="A3:J3"/>
    <mergeCell ref="G9:H9"/>
    <mergeCell ref="A7:B7"/>
    <mergeCell ref="K9:K10"/>
    <mergeCell ref="I7:K7"/>
    <mergeCell ref="C9:D9"/>
    <mergeCell ref="A5:L5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83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51"/>
  <sheetViews>
    <sheetView topLeftCell="A22" zoomScaleSheetLayoutView="90" workbookViewId="0">
      <selection activeCell="L39" sqref="L39"/>
    </sheetView>
  </sheetViews>
  <sheetFormatPr defaultRowHeight="12.75"/>
  <cols>
    <col min="2" max="2" width="19" customWidth="1"/>
    <col min="3" max="3" width="16.28515625" customWidth="1"/>
    <col min="4" max="4" width="15.85546875" customWidth="1"/>
    <col min="5" max="5" width="9.28515625" customWidth="1"/>
    <col min="6" max="6" width="13.5703125" customWidth="1"/>
    <col min="7" max="7" width="9.7109375" customWidth="1"/>
    <col min="8" max="8" width="10.42578125" customWidth="1"/>
    <col min="9" max="9" width="15.28515625" customWidth="1"/>
    <col min="10" max="10" width="19.28515625" customWidth="1"/>
    <col min="11" max="11" width="15" customWidth="1"/>
  </cols>
  <sheetData>
    <row r="1" spans="1:11" ht="22.9" customHeight="1">
      <c r="D1" s="959"/>
      <c r="E1" s="959"/>
      <c r="H1" s="35"/>
      <c r="J1" s="1079" t="s">
        <v>509</v>
      </c>
      <c r="K1" s="1079"/>
    </row>
    <row r="2" spans="1:11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</row>
    <row r="3" spans="1:11" ht="18">
      <c r="A3" s="1100" t="s">
        <v>882</v>
      </c>
      <c r="B3" s="1100"/>
      <c r="C3" s="1100"/>
      <c r="D3" s="1100"/>
      <c r="E3" s="1100"/>
      <c r="F3" s="1100"/>
      <c r="G3" s="1100"/>
      <c r="H3" s="1100"/>
      <c r="I3" s="1100"/>
      <c r="J3" s="1100"/>
    </row>
    <row r="4" spans="1:11" ht="10.5" customHeight="1"/>
    <row r="5" spans="1:11" s="13" customFormat="1" ht="15.75" customHeight="1">
      <c r="A5" s="1179" t="s">
        <v>519</v>
      </c>
      <c r="B5" s="1179"/>
      <c r="C5" s="1179"/>
      <c r="D5" s="1179"/>
      <c r="E5" s="1179"/>
      <c r="F5" s="1179"/>
      <c r="G5" s="1179"/>
      <c r="H5" s="1179"/>
      <c r="I5" s="1179"/>
      <c r="J5" s="1179"/>
      <c r="K5" s="1179"/>
    </row>
    <row r="6" spans="1:11" s="13" customFormat="1" ht="15.75" customHeight="1">
      <c r="A6" s="38"/>
      <c r="B6" s="38"/>
      <c r="C6" s="38"/>
      <c r="D6" s="38"/>
      <c r="E6" s="38"/>
      <c r="F6" s="38"/>
      <c r="G6" s="38"/>
      <c r="H6" s="38"/>
      <c r="I6" s="38"/>
      <c r="J6" s="38"/>
    </row>
    <row r="7" spans="1:11" s="13" customFormat="1">
      <c r="A7" s="893" t="s">
        <v>734</v>
      </c>
      <c r="B7" s="893"/>
      <c r="I7" s="1114" t="s">
        <v>961</v>
      </c>
      <c r="J7" s="1114"/>
      <c r="K7" s="1114"/>
    </row>
    <row r="8" spans="1:11" s="11" customFormat="1" ht="15.75" hidden="1">
      <c r="C8" s="1082" t="s">
        <v>15</v>
      </c>
      <c r="D8" s="1082"/>
      <c r="E8" s="1082"/>
      <c r="F8" s="1082"/>
      <c r="G8" s="1082"/>
      <c r="H8" s="1082"/>
      <c r="I8" s="1082"/>
      <c r="J8" s="1082"/>
    </row>
    <row r="9" spans="1:11" ht="25.5" customHeight="1">
      <c r="A9" s="1080" t="s">
        <v>25</v>
      </c>
      <c r="B9" s="1080" t="s">
        <v>38</v>
      </c>
      <c r="C9" s="940" t="s">
        <v>964</v>
      </c>
      <c r="D9" s="941"/>
      <c r="E9" s="940" t="s">
        <v>508</v>
      </c>
      <c r="F9" s="941"/>
      <c r="G9" s="940" t="s">
        <v>40</v>
      </c>
      <c r="H9" s="941"/>
      <c r="I9" s="936" t="s">
        <v>106</v>
      </c>
      <c r="J9" s="936"/>
      <c r="K9" s="1080" t="s">
        <v>547</v>
      </c>
    </row>
    <row r="10" spans="1:11" s="12" customFormat="1" ht="38.25">
      <c r="A10" s="1081"/>
      <c r="B10" s="1081"/>
      <c r="C10" s="339" t="s">
        <v>41</v>
      </c>
      <c r="D10" s="339" t="s">
        <v>105</v>
      </c>
      <c r="E10" s="339" t="s">
        <v>41</v>
      </c>
      <c r="F10" s="339" t="s">
        <v>105</v>
      </c>
      <c r="G10" s="339" t="s">
        <v>41</v>
      </c>
      <c r="H10" s="339" t="s">
        <v>105</v>
      </c>
      <c r="I10" s="339" t="s">
        <v>142</v>
      </c>
      <c r="J10" s="339" t="s">
        <v>143</v>
      </c>
      <c r="K10" s="1081"/>
    </row>
    <row r="11" spans="1:11">
      <c r="A11" s="434">
        <v>1</v>
      </c>
      <c r="B11" s="434">
        <v>2</v>
      </c>
      <c r="C11" s="434">
        <v>3</v>
      </c>
      <c r="D11" s="434">
        <v>4</v>
      </c>
      <c r="E11" s="434">
        <v>5</v>
      </c>
      <c r="F11" s="434">
        <v>6</v>
      </c>
      <c r="G11" s="434">
        <v>7</v>
      </c>
      <c r="H11" s="434">
        <v>8</v>
      </c>
      <c r="I11" s="434">
        <v>9</v>
      </c>
      <c r="J11" s="434">
        <v>10</v>
      </c>
      <c r="K11" s="434">
        <v>11</v>
      </c>
    </row>
    <row r="12" spans="1:11">
      <c r="A12" s="84">
        <v>1</v>
      </c>
      <c r="B12" s="225" t="s">
        <v>685</v>
      </c>
      <c r="C12" s="256">
        <v>1929</v>
      </c>
      <c r="D12" s="317">
        <v>96.45</v>
      </c>
      <c r="E12" s="320">
        <v>1929</v>
      </c>
      <c r="F12" s="317">
        <v>96.45</v>
      </c>
      <c r="G12" s="318">
        <v>0</v>
      </c>
      <c r="H12" s="321">
        <v>0</v>
      </c>
      <c r="I12" s="320">
        <f>C12-E12-G12</f>
        <v>0</v>
      </c>
      <c r="J12" s="317">
        <f>D12-F12-H12</f>
        <v>0</v>
      </c>
      <c r="K12" s="318">
        <v>0</v>
      </c>
    </row>
    <row r="13" spans="1:11">
      <c r="A13" s="84">
        <v>2</v>
      </c>
      <c r="B13" s="225" t="s">
        <v>686</v>
      </c>
      <c r="C13" s="256">
        <v>3494</v>
      </c>
      <c r="D13" s="317">
        <v>174.7</v>
      </c>
      <c r="E13" s="320">
        <v>3494</v>
      </c>
      <c r="F13" s="317">
        <v>174.7</v>
      </c>
      <c r="G13" s="318">
        <v>0</v>
      </c>
      <c r="H13" s="321">
        <v>0</v>
      </c>
      <c r="I13" s="320">
        <f t="shared" ref="I13:I42" si="0">C13-E13-G13</f>
        <v>0</v>
      </c>
      <c r="J13" s="317">
        <f t="shared" ref="J13:J42" si="1">D13-F13-H13</f>
        <v>0</v>
      </c>
      <c r="K13" s="318">
        <v>0</v>
      </c>
    </row>
    <row r="14" spans="1:11">
      <c r="A14" s="84">
        <v>3</v>
      </c>
      <c r="B14" s="225" t="s">
        <v>687</v>
      </c>
      <c r="C14" s="256">
        <v>2213</v>
      </c>
      <c r="D14" s="317">
        <v>110.65</v>
      </c>
      <c r="E14" s="320">
        <v>2213</v>
      </c>
      <c r="F14" s="317">
        <v>110.65</v>
      </c>
      <c r="G14" s="318">
        <v>0</v>
      </c>
      <c r="H14" s="321">
        <v>0</v>
      </c>
      <c r="I14" s="320">
        <f t="shared" si="0"/>
        <v>0</v>
      </c>
      <c r="J14" s="317">
        <f t="shared" si="1"/>
        <v>0</v>
      </c>
      <c r="K14" s="318">
        <v>0</v>
      </c>
    </row>
    <row r="15" spans="1:11">
      <c r="A15" s="84">
        <v>4</v>
      </c>
      <c r="B15" s="225" t="s">
        <v>688</v>
      </c>
      <c r="C15" s="256">
        <v>2076</v>
      </c>
      <c r="D15" s="317">
        <v>103.8</v>
      </c>
      <c r="E15" s="320">
        <v>2076</v>
      </c>
      <c r="F15" s="317">
        <v>103.8</v>
      </c>
      <c r="G15" s="318">
        <v>0</v>
      </c>
      <c r="H15" s="321">
        <v>0</v>
      </c>
      <c r="I15" s="320">
        <f t="shared" si="0"/>
        <v>0</v>
      </c>
      <c r="J15" s="317">
        <f t="shared" si="1"/>
        <v>0</v>
      </c>
      <c r="K15" s="318">
        <v>0</v>
      </c>
    </row>
    <row r="16" spans="1:11">
      <c r="A16" s="84">
        <v>5</v>
      </c>
      <c r="B16" s="225" t="s">
        <v>689</v>
      </c>
      <c r="C16" s="256">
        <v>2809</v>
      </c>
      <c r="D16" s="317">
        <v>140.44999999999999</v>
      </c>
      <c r="E16" s="320">
        <v>2809</v>
      </c>
      <c r="F16" s="317">
        <v>140.44999999999999</v>
      </c>
      <c r="G16" s="318">
        <v>0</v>
      </c>
      <c r="H16" s="321">
        <v>0</v>
      </c>
      <c r="I16" s="320">
        <f t="shared" si="0"/>
        <v>0</v>
      </c>
      <c r="J16" s="317">
        <f t="shared" si="1"/>
        <v>0</v>
      </c>
      <c r="K16" s="318">
        <v>0</v>
      </c>
    </row>
    <row r="17" spans="1:11">
      <c r="A17" s="84">
        <v>6</v>
      </c>
      <c r="B17" s="225" t="s">
        <v>690</v>
      </c>
      <c r="C17" s="256">
        <v>1026</v>
      </c>
      <c r="D17" s="317">
        <v>51.3</v>
      </c>
      <c r="E17" s="320">
        <v>1026</v>
      </c>
      <c r="F17" s="317">
        <v>51.3</v>
      </c>
      <c r="G17" s="318">
        <v>0</v>
      </c>
      <c r="H17" s="321">
        <v>0</v>
      </c>
      <c r="I17" s="320">
        <f t="shared" si="0"/>
        <v>0</v>
      </c>
      <c r="J17" s="317">
        <f t="shared" si="1"/>
        <v>0</v>
      </c>
      <c r="K17" s="318">
        <v>0</v>
      </c>
    </row>
    <row r="18" spans="1:11">
      <c r="A18" s="84">
        <v>7</v>
      </c>
      <c r="B18" s="225" t="s">
        <v>691</v>
      </c>
      <c r="C18" s="256">
        <v>2979</v>
      </c>
      <c r="D18" s="317">
        <v>148.94999999999999</v>
      </c>
      <c r="E18" s="320">
        <v>2979</v>
      </c>
      <c r="F18" s="317">
        <v>148.94999999999999</v>
      </c>
      <c r="G18" s="318">
        <v>0</v>
      </c>
      <c r="H18" s="321">
        <v>0</v>
      </c>
      <c r="I18" s="320">
        <f t="shared" si="0"/>
        <v>0</v>
      </c>
      <c r="J18" s="317">
        <f t="shared" si="1"/>
        <v>0</v>
      </c>
      <c r="K18" s="318">
        <v>0</v>
      </c>
    </row>
    <row r="19" spans="1:11">
      <c r="A19" s="84">
        <v>8</v>
      </c>
      <c r="B19" s="225" t="s">
        <v>692</v>
      </c>
      <c r="C19" s="256">
        <v>731</v>
      </c>
      <c r="D19" s="317">
        <v>36.549999999999997</v>
      </c>
      <c r="E19" s="320">
        <v>731</v>
      </c>
      <c r="F19" s="317">
        <v>36.549999999999997</v>
      </c>
      <c r="G19" s="318">
        <v>0</v>
      </c>
      <c r="H19" s="321">
        <v>0</v>
      </c>
      <c r="I19" s="320">
        <f t="shared" si="0"/>
        <v>0</v>
      </c>
      <c r="J19" s="317">
        <f t="shared" si="1"/>
        <v>0</v>
      </c>
      <c r="K19" s="318">
        <v>0</v>
      </c>
    </row>
    <row r="20" spans="1:11">
      <c r="A20" s="84">
        <v>9</v>
      </c>
      <c r="B20" s="225" t="s">
        <v>693</v>
      </c>
      <c r="C20" s="256">
        <v>1860</v>
      </c>
      <c r="D20" s="317">
        <v>93</v>
      </c>
      <c r="E20" s="320">
        <v>1860</v>
      </c>
      <c r="F20" s="317">
        <v>93</v>
      </c>
      <c r="G20" s="318">
        <v>0</v>
      </c>
      <c r="H20" s="321">
        <v>0</v>
      </c>
      <c r="I20" s="320">
        <f t="shared" si="0"/>
        <v>0</v>
      </c>
      <c r="J20" s="317">
        <f t="shared" si="1"/>
        <v>0</v>
      </c>
      <c r="K20" s="318">
        <v>0</v>
      </c>
    </row>
    <row r="21" spans="1:11">
      <c r="A21" s="84">
        <v>10</v>
      </c>
      <c r="B21" s="225" t="s">
        <v>694</v>
      </c>
      <c r="C21" s="256">
        <v>1668</v>
      </c>
      <c r="D21" s="317">
        <v>83.4</v>
      </c>
      <c r="E21" s="320">
        <v>1668</v>
      </c>
      <c r="F21" s="317">
        <v>83.4</v>
      </c>
      <c r="G21" s="318">
        <v>0</v>
      </c>
      <c r="H21" s="321">
        <v>0</v>
      </c>
      <c r="I21" s="320">
        <f t="shared" si="0"/>
        <v>0</v>
      </c>
      <c r="J21" s="317">
        <f t="shared" si="1"/>
        <v>0</v>
      </c>
      <c r="K21" s="318">
        <v>0</v>
      </c>
    </row>
    <row r="22" spans="1:11">
      <c r="A22" s="84">
        <v>11</v>
      </c>
      <c r="B22" s="225" t="s">
        <v>695</v>
      </c>
      <c r="C22" s="256">
        <v>4351</v>
      </c>
      <c r="D22" s="317">
        <v>217.55</v>
      </c>
      <c r="E22" s="320">
        <v>4351</v>
      </c>
      <c r="F22" s="317">
        <v>217.55</v>
      </c>
      <c r="G22" s="318">
        <v>0</v>
      </c>
      <c r="H22" s="321">
        <v>0</v>
      </c>
      <c r="I22" s="320">
        <f t="shared" si="0"/>
        <v>0</v>
      </c>
      <c r="J22" s="317">
        <f t="shared" si="1"/>
        <v>0</v>
      </c>
      <c r="K22" s="318">
        <v>0</v>
      </c>
    </row>
    <row r="23" spans="1:11">
      <c r="A23" s="84">
        <v>12</v>
      </c>
      <c r="B23" s="225" t="s">
        <v>696</v>
      </c>
      <c r="C23" s="256">
        <v>1709</v>
      </c>
      <c r="D23" s="317">
        <v>85.45</v>
      </c>
      <c r="E23" s="320">
        <v>1709</v>
      </c>
      <c r="F23" s="317">
        <v>85.45</v>
      </c>
      <c r="G23" s="318">
        <v>0</v>
      </c>
      <c r="H23" s="321">
        <v>0</v>
      </c>
      <c r="I23" s="320">
        <f t="shared" si="0"/>
        <v>0</v>
      </c>
      <c r="J23" s="317">
        <f t="shared" si="1"/>
        <v>0</v>
      </c>
      <c r="K23" s="318">
        <v>0</v>
      </c>
    </row>
    <row r="24" spans="1:11">
      <c r="A24" s="84">
        <v>13</v>
      </c>
      <c r="B24" s="225" t="s">
        <v>697</v>
      </c>
      <c r="C24" s="256">
        <v>2463</v>
      </c>
      <c r="D24" s="317">
        <v>123.15</v>
      </c>
      <c r="E24" s="320">
        <v>2463</v>
      </c>
      <c r="F24" s="317">
        <v>123.15</v>
      </c>
      <c r="G24" s="318">
        <v>0</v>
      </c>
      <c r="H24" s="321">
        <v>0</v>
      </c>
      <c r="I24" s="320">
        <f t="shared" si="0"/>
        <v>0</v>
      </c>
      <c r="J24" s="317">
        <f t="shared" si="1"/>
        <v>0</v>
      </c>
      <c r="K24" s="318">
        <v>0</v>
      </c>
    </row>
    <row r="25" spans="1:11">
      <c r="A25" s="84">
        <v>14</v>
      </c>
      <c r="B25" s="225" t="s">
        <v>698</v>
      </c>
      <c r="C25" s="256">
        <v>996</v>
      </c>
      <c r="D25" s="317">
        <v>49.8</v>
      </c>
      <c r="E25" s="320">
        <v>996</v>
      </c>
      <c r="F25" s="317">
        <v>49.8</v>
      </c>
      <c r="G25" s="318">
        <v>0</v>
      </c>
      <c r="H25" s="321">
        <v>0</v>
      </c>
      <c r="I25" s="320">
        <f t="shared" si="0"/>
        <v>0</v>
      </c>
      <c r="J25" s="317">
        <f t="shared" si="1"/>
        <v>0</v>
      </c>
      <c r="K25" s="318">
        <v>0</v>
      </c>
    </row>
    <row r="26" spans="1:11">
      <c r="A26" s="84">
        <v>15</v>
      </c>
      <c r="B26" s="225" t="s">
        <v>699</v>
      </c>
      <c r="C26" s="256">
        <v>2721</v>
      </c>
      <c r="D26" s="317">
        <v>136.05000000000001</v>
      </c>
      <c r="E26" s="320">
        <v>2721</v>
      </c>
      <c r="F26" s="317">
        <v>136.05000000000001</v>
      </c>
      <c r="G26" s="318">
        <v>0</v>
      </c>
      <c r="H26" s="321">
        <v>0</v>
      </c>
      <c r="I26" s="320">
        <f t="shared" si="0"/>
        <v>0</v>
      </c>
      <c r="J26" s="317">
        <f t="shared" si="1"/>
        <v>0</v>
      </c>
      <c r="K26" s="318">
        <v>0</v>
      </c>
    </row>
    <row r="27" spans="1:11">
      <c r="A27" s="84">
        <v>16</v>
      </c>
      <c r="B27" s="227" t="s">
        <v>700</v>
      </c>
      <c r="C27" s="256">
        <v>2167</v>
      </c>
      <c r="D27" s="317">
        <v>108.35</v>
      </c>
      <c r="E27" s="320">
        <v>2167</v>
      </c>
      <c r="F27" s="317">
        <v>108.35</v>
      </c>
      <c r="G27" s="318">
        <v>0</v>
      </c>
      <c r="H27" s="321">
        <v>0</v>
      </c>
      <c r="I27" s="320">
        <f t="shared" si="0"/>
        <v>0</v>
      </c>
      <c r="J27" s="317">
        <f t="shared" si="1"/>
        <v>0</v>
      </c>
      <c r="K27" s="318">
        <v>0</v>
      </c>
    </row>
    <row r="28" spans="1:11">
      <c r="A28" s="84">
        <v>17</v>
      </c>
      <c r="B28" s="227" t="s">
        <v>701</v>
      </c>
      <c r="C28" s="256">
        <v>2302</v>
      </c>
      <c r="D28" s="317">
        <v>115.1</v>
      </c>
      <c r="E28" s="320">
        <v>2302</v>
      </c>
      <c r="F28" s="317">
        <v>115.1</v>
      </c>
      <c r="G28" s="318">
        <v>0</v>
      </c>
      <c r="H28" s="321">
        <v>0</v>
      </c>
      <c r="I28" s="320">
        <f t="shared" si="0"/>
        <v>0</v>
      </c>
      <c r="J28" s="317">
        <f t="shared" si="1"/>
        <v>0</v>
      </c>
      <c r="K28" s="318">
        <v>0</v>
      </c>
    </row>
    <row r="29" spans="1:11">
      <c r="A29" s="84">
        <v>18</v>
      </c>
      <c r="B29" s="227" t="s">
        <v>702</v>
      </c>
      <c r="C29" s="256">
        <v>3130</v>
      </c>
      <c r="D29" s="317">
        <v>156.5</v>
      </c>
      <c r="E29" s="320">
        <v>3130</v>
      </c>
      <c r="F29" s="317">
        <v>156.5</v>
      </c>
      <c r="G29" s="318">
        <v>0</v>
      </c>
      <c r="H29" s="321">
        <v>0</v>
      </c>
      <c r="I29" s="320">
        <f t="shared" si="0"/>
        <v>0</v>
      </c>
      <c r="J29" s="317">
        <f t="shared" si="1"/>
        <v>0</v>
      </c>
      <c r="K29" s="318">
        <v>0</v>
      </c>
    </row>
    <row r="30" spans="1:11">
      <c r="A30" s="84">
        <v>19</v>
      </c>
      <c r="B30" s="227" t="s">
        <v>703</v>
      </c>
      <c r="C30" s="256">
        <v>1972</v>
      </c>
      <c r="D30" s="317">
        <v>98.6</v>
      </c>
      <c r="E30" s="320">
        <v>1972</v>
      </c>
      <c r="F30" s="317">
        <v>98.6</v>
      </c>
      <c r="G30" s="318">
        <v>0</v>
      </c>
      <c r="H30" s="321">
        <v>0</v>
      </c>
      <c r="I30" s="320">
        <f t="shared" si="0"/>
        <v>0</v>
      </c>
      <c r="J30" s="317">
        <f t="shared" si="1"/>
        <v>0</v>
      </c>
      <c r="K30" s="318">
        <v>0</v>
      </c>
    </row>
    <row r="31" spans="1:11">
      <c r="A31" s="84">
        <v>20</v>
      </c>
      <c r="B31" s="227" t="s">
        <v>704</v>
      </c>
      <c r="C31" s="256">
        <v>2965</v>
      </c>
      <c r="D31" s="317">
        <v>148.25</v>
      </c>
      <c r="E31" s="320">
        <v>2965</v>
      </c>
      <c r="F31" s="317">
        <v>148.25</v>
      </c>
      <c r="G31" s="318">
        <v>0</v>
      </c>
      <c r="H31" s="321">
        <v>0</v>
      </c>
      <c r="I31" s="320">
        <f t="shared" si="0"/>
        <v>0</v>
      </c>
      <c r="J31" s="317">
        <f t="shared" si="1"/>
        <v>0</v>
      </c>
      <c r="K31" s="318">
        <v>0</v>
      </c>
    </row>
    <row r="32" spans="1:11">
      <c r="A32" s="84">
        <v>21</v>
      </c>
      <c r="B32" s="227" t="s">
        <v>705</v>
      </c>
      <c r="C32" s="256">
        <v>1493</v>
      </c>
      <c r="D32" s="317">
        <v>74.650000000000006</v>
      </c>
      <c r="E32" s="320">
        <v>1493</v>
      </c>
      <c r="F32" s="317">
        <v>74.650000000000006</v>
      </c>
      <c r="G32" s="318">
        <v>0</v>
      </c>
      <c r="H32" s="321">
        <v>0</v>
      </c>
      <c r="I32" s="320">
        <f t="shared" si="0"/>
        <v>0</v>
      </c>
      <c r="J32" s="317">
        <f t="shared" si="1"/>
        <v>0</v>
      </c>
      <c r="K32" s="318">
        <v>0</v>
      </c>
    </row>
    <row r="33" spans="1:11">
      <c r="A33" s="84">
        <v>22</v>
      </c>
      <c r="B33" s="227" t="s">
        <v>706</v>
      </c>
      <c r="C33" s="256">
        <v>5029</v>
      </c>
      <c r="D33" s="317">
        <v>251.45</v>
      </c>
      <c r="E33" s="320">
        <v>5029</v>
      </c>
      <c r="F33" s="317">
        <v>251.45</v>
      </c>
      <c r="G33" s="318">
        <v>0</v>
      </c>
      <c r="H33" s="321">
        <v>0</v>
      </c>
      <c r="I33" s="320">
        <f t="shared" si="0"/>
        <v>0</v>
      </c>
      <c r="J33" s="317">
        <f t="shared" si="1"/>
        <v>0</v>
      </c>
      <c r="K33" s="318">
        <v>0</v>
      </c>
    </row>
    <row r="34" spans="1:11">
      <c r="A34" s="84">
        <v>23</v>
      </c>
      <c r="B34" s="227" t="s">
        <v>707</v>
      </c>
      <c r="C34" s="256">
        <v>2187</v>
      </c>
      <c r="D34" s="317">
        <v>109.35</v>
      </c>
      <c r="E34" s="320">
        <v>2187</v>
      </c>
      <c r="F34" s="317">
        <v>109.35</v>
      </c>
      <c r="G34" s="318">
        <v>0</v>
      </c>
      <c r="H34" s="321">
        <v>0</v>
      </c>
      <c r="I34" s="320">
        <f t="shared" si="0"/>
        <v>0</v>
      </c>
      <c r="J34" s="317">
        <f t="shared" si="1"/>
        <v>0</v>
      </c>
      <c r="K34" s="318">
        <v>0</v>
      </c>
    </row>
    <row r="35" spans="1:11">
      <c r="A35" s="84">
        <v>24</v>
      </c>
      <c r="B35" s="227" t="s">
        <v>708</v>
      </c>
      <c r="C35" s="256">
        <v>1492</v>
      </c>
      <c r="D35" s="317">
        <v>74.599999999999994</v>
      </c>
      <c r="E35" s="320">
        <v>1492</v>
      </c>
      <c r="F35" s="317">
        <v>74.599999999999994</v>
      </c>
      <c r="G35" s="318">
        <v>0</v>
      </c>
      <c r="H35" s="321">
        <v>0</v>
      </c>
      <c r="I35" s="320">
        <f t="shared" si="0"/>
        <v>0</v>
      </c>
      <c r="J35" s="317">
        <f t="shared" si="1"/>
        <v>0</v>
      </c>
      <c r="K35" s="318">
        <v>0</v>
      </c>
    </row>
    <row r="36" spans="1:11">
      <c r="A36" s="84">
        <v>25</v>
      </c>
      <c r="B36" s="227" t="s">
        <v>709</v>
      </c>
      <c r="C36" s="256">
        <v>1227</v>
      </c>
      <c r="D36" s="317">
        <v>61.35</v>
      </c>
      <c r="E36" s="320">
        <v>1227</v>
      </c>
      <c r="F36" s="317">
        <v>61.35</v>
      </c>
      <c r="G36" s="318">
        <v>0</v>
      </c>
      <c r="H36" s="321">
        <v>0</v>
      </c>
      <c r="I36" s="320">
        <f t="shared" si="0"/>
        <v>0</v>
      </c>
      <c r="J36" s="317">
        <f t="shared" si="1"/>
        <v>0</v>
      </c>
      <c r="K36" s="318">
        <v>0</v>
      </c>
    </row>
    <row r="37" spans="1:11">
      <c r="A37" s="84">
        <v>26</v>
      </c>
      <c r="B37" s="227" t="s">
        <v>710</v>
      </c>
      <c r="C37" s="256">
        <v>2389</v>
      </c>
      <c r="D37" s="317">
        <v>119.45</v>
      </c>
      <c r="E37" s="320">
        <v>2389</v>
      </c>
      <c r="F37" s="317">
        <v>119.45</v>
      </c>
      <c r="G37" s="318">
        <v>0</v>
      </c>
      <c r="H37" s="321">
        <v>0</v>
      </c>
      <c r="I37" s="320">
        <f t="shared" si="0"/>
        <v>0</v>
      </c>
      <c r="J37" s="317">
        <f t="shared" si="1"/>
        <v>0</v>
      </c>
      <c r="K37" s="318">
        <v>0</v>
      </c>
    </row>
    <row r="38" spans="1:11">
      <c r="A38" s="84">
        <v>27</v>
      </c>
      <c r="B38" s="227" t="s">
        <v>711</v>
      </c>
      <c r="C38" s="256">
        <v>2305</v>
      </c>
      <c r="D38" s="317">
        <v>115.25</v>
      </c>
      <c r="E38" s="320">
        <v>2305</v>
      </c>
      <c r="F38" s="317">
        <v>115.25</v>
      </c>
      <c r="G38" s="318">
        <v>0</v>
      </c>
      <c r="H38" s="321">
        <v>0</v>
      </c>
      <c r="I38" s="320">
        <f t="shared" si="0"/>
        <v>0</v>
      </c>
      <c r="J38" s="317">
        <f t="shared" si="1"/>
        <v>0</v>
      </c>
      <c r="K38" s="318">
        <v>0</v>
      </c>
    </row>
    <row r="39" spans="1:11">
      <c r="A39" s="84">
        <v>28</v>
      </c>
      <c r="B39" s="227" t="s">
        <v>712</v>
      </c>
      <c r="C39" s="256">
        <v>1831</v>
      </c>
      <c r="D39" s="317">
        <v>91.55</v>
      </c>
      <c r="E39" s="320">
        <v>1831</v>
      </c>
      <c r="F39" s="317">
        <v>91.55</v>
      </c>
      <c r="G39" s="318">
        <v>0</v>
      </c>
      <c r="H39" s="321">
        <v>0</v>
      </c>
      <c r="I39" s="320">
        <f t="shared" si="0"/>
        <v>0</v>
      </c>
      <c r="J39" s="317">
        <f t="shared" si="1"/>
        <v>0</v>
      </c>
      <c r="K39" s="318">
        <v>0</v>
      </c>
    </row>
    <row r="40" spans="1:11">
      <c r="A40" s="84">
        <v>29</v>
      </c>
      <c r="B40" s="227" t="s">
        <v>713</v>
      </c>
      <c r="C40" s="256">
        <v>1242</v>
      </c>
      <c r="D40" s="317">
        <v>62.1</v>
      </c>
      <c r="E40" s="320">
        <v>1242</v>
      </c>
      <c r="F40" s="317">
        <v>62.1</v>
      </c>
      <c r="G40" s="318">
        <v>0</v>
      </c>
      <c r="H40" s="321">
        <v>0</v>
      </c>
      <c r="I40" s="320">
        <f t="shared" si="0"/>
        <v>0</v>
      </c>
      <c r="J40" s="317">
        <f t="shared" si="1"/>
        <v>0</v>
      </c>
      <c r="K40" s="318">
        <v>0</v>
      </c>
    </row>
    <row r="41" spans="1:11" s="10" customFormat="1">
      <c r="A41" s="84">
        <v>30</v>
      </c>
      <c r="B41" s="227" t="s">
        <v>714</v>
      </c>
      <c r="C41" s="256">
        <v>3127</v>
      </c>
      <c r="D41" s="317">
        <v>156.35</v>
      </c>
      <c r="E41" s="320">
        <v>3127</v>
      </c>
      <c r="F41" s="317">
        <v>156.35</v>
      </c>
      <c r="G41" s="318">
        <v>0</v>
      </c>
      <c r="H41" s="321">
        <v>0</v>
      </c>
      <c r="I41" s="320">
        <f t="shared" si="0"/>
        <v>0</v>
      </c>
      <c r="J41" s="317">
        <f t="shared" si="1"/>
        <v>0</v>
      </c>
      <c r="K41" s="318">
        <v>0</v>
      </c>
    </row>
    <row r="42" spans="1:11" s="10" customFormat="1">
      <c r="A42" s="418"/>
      <c r="B42" s="395" t="s">
        <v>715</v>
      </c>
      <c r="C42" s="356">
        <f>SUM(C12:C41)</f>
        <v>67883</v>
      </c>
      <c r="D42" s="363">
        <f t="shared" ref="D42" si="2">C42*5000/100000</f>
        <v>3394.15</v>
      </c>
      <c r="E42" s="435">
        <f>SUM(E12:E41)</f>
        <v>67883</v>
      </c>
      <c r="F42" s="393">
        <f>SUM(F12:F41)</f>
        <v>3394.1499999999992</v>
      </c>
      <c r="G42" s="361">
        <f>SUM(G12:G41)</f>
        <v>0</v>
      </c>
      <c r="H42" s="436">
        <f>SUM(H12:H41)</f>
        <v>0</v>
      </c>
      <c r="I42" s="379">
        <f t="shared" si="0"/>
        <v>0</v>
      </c>
      <c r="J42" s="363">
        <f t="shared" si="1"/>
        <v>9.0949470177292824E-13</v>
      </c>
      <c r="K42" s="395">
        <f>SUM(K12:K41)</f>
        <v>0</v>
      </c>
    </row>
    <row r="43" spans="1:11" s="10" customFormat="1"/>
    <row r="44" spans="1:11" s="10" customFormat="1">
      <c r="A44" s="8" t="s">
        <v>42</v>
      </c>
    </row>
    <row r="45" spans="1:11" ht="15.75" customHeight="1">
      <c r="C45" s="1070"/>
      <c r="D45" s="1070"/>
      <c r="E45" s="1070"/>
      <c r="F45" s="1070"/>
    </row>
    <row r="46" spans="1:11" s="13" customFormat="1" ht="13.9" customHeight="1">
      <c r="B46" s="69"/>
      <c r="C46" s="69"/>
      <c r="D46" s="69"/>
      <c r="E46" s="69"/>
      <c r="F46" s="69"/>
      <c r="G46" s="69"/>
      <c r="H46" s="69"/>
      <c r="I46" s="894" t="s">
        <v>12</v>
      </c>
      <c r="J46" s="894"/>
      <c r="K46" s="69"/>
    </row>
    <row r="47" spans="1:11" s="13" customFormat="1" ht="13.15" customHeight="1">
      <c r="A47" s="906" t="s">
        <v>13</v>
      </c>
      <c r="B47" s="906"/>
      <c r="C47" s="906"/>
      <c r="D47" s="906"/>
      <c r="E47" s="906"/>
      <c r="F47" s="906"/>
      <c r="G47" s="906"/>
      <c r="H47" s="906"/>
      <c r="I47" s="906"/>
      <c r="J47" s="906"/>
      <c r="K47" s="69"/>
    </row>
    <row r="48" spans="1:11" s="13" customFormat="1" ht="13.15" customHeight="1">
      <c r="A48" s="906" t="s">
        <v>19</v>
      </c>
      <c r="B48" s="906"/>
      <c r="C48" s="906"/>
      <c r="D48" s="906"/>
      <c r="E48" s="906"/>
      <c r="F48" s="906"/>
      <c r="G48" s="906"/>
      <c r="H48" s="906"/>
      <c r="I48" s="906"/>
      <c r="J48" s="906"/>
      <c r="K48" s="69"/>
    </row>
    <row r="49" spans="1:10" s="13" customFormat="1">
      <c r="A49" s="12" t="s">
        <v>22</v>
      </c>
      <c r="B49" s="12"/>
      <c r="C49" s="12"/>
      <c r="D49" s="12"/>
      <c r="E49" s="12"/>
      <c r="F49" s="12"/>
      <c r="H49" s="959" t="s">
        <v>23</v>
      </c>
      <c r="I49" s="959"/>
    </row>
    <row r="50" spans="1:10" s="13" customFormat="1">
      <c r="A50" s="12"/>
      <c r="C50" s="673"/>
    </row>
    <row r="51" spans="1:10">
      <c r="A51" s="1069"/>
      <c r="B51" s="1069"/>
      <c r="C51" s="1069"/>
      <c r="D51" s="1069"/>
      <c r="E51" s="1069"/>
      <c r="F51" s="1069"/>
      <c r="G51" s="1069"/>
      <c r="H51" s="1069"/>
      <c r="I51" s="1069"/>
      <c r="J51" s="1069"/>
    </row>
  </sheetData>
  <mergeCells count="21">
    <mergeCell ref="D1:E1"/>
    <mergeCell ref="J1:K1"/>
    <mergeCell ref="A2:J2"/>
    <mergeCell ref="A3:J3"/>
    <mergeCell ref="A5:K5"/>
    <mergeCell ref="A7:B7"/>
    <mergeCell ref="I7:K7"/>
    <mergeCell ref="C8:J8"/>
    <mergeCell ref="A9:A10"/>
    <mergeCell ref="B9:B10"/>
    <mergeCell ref="C9:D9"/>
    <mergeCell ref="E9:F9"/>
    <mergeCell ref="G9:H9"/>
    <mergeCell ref="I9:J9"/>
    <mergeCell ref="A51:J51"/>
    <mergeCell ref="K9:K10"/>
    <mergeCell ref="C45:F45"/>
    <mergeCell ref="I46:J46"/>
    <mergeCell ref="A47:J47"/>
    <mergeCell ref="A48:J48"/>
    <mergeCell ref="H49:I49"/>
  </mergeCells>
  <printOptions horizontalCentered="1"/>
  <pageMargins left="0.70866141732283472" right="0.70866141732283472" top="0.23622047244094491" bottom="0" header="0.31496062992125984" footer="0.31496062992125984"/>
  <pageSetup paperSize="9" scale="83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46"/>
  <sheetViews>
    <sheetView topLeftCell="A16" zoomScaleSheetLayoutView="100" workbookViewId="0">
      <selection activeCell="L29" sqref="L29"/>
    </sheetView>
  </sheetViews>
  <sheetFormatPr defaultRowHeight="12.75"/>
  <cols>
    <col min="1" max="1" width="7.140625" customWidth="1"/>
    <col min="2" max="2" width="19.7109375" customWidth="1"/>
    <col min="3" max="3" width="16.28515625" customWidth="1"/>
    <col min="4" max="4" width="16.5703125" style="210" customWidth="1"/>
    <col min="5" max="8" width="18.42578125" style="210" customWidth="1"/>
  </cols>
  <sheetData>
    <row r="1" spans="1:8">
      <c r="H1" s="621" t="s">
        <v>549</v>
      </c>
    </row>
    <row r="2" spans="1:8" ht="18">
      <c r="A2" s="1065" t="s">
        <v>0</v>
      </c>
      <c r="B2" s="1065"/>
      <c r="C2" s="1065"/>
      <c r="D2" s="1065"/>
      <c r="E2" s="1065"/>
      <c r="F2" s="1065"/>
      <c r="G2" s="1065"/>
      <c r="H2" s="1065"/>
    </row>
    <row r="3" spans="1:8" ht="18" customHeight="1">
      <c r="A3" s="1066" t="s">
        <v>882</v>
      </c>
      <c r="B3" s="1066"/>
      <c r="C3" s="1066"/>
      <c r="D3" s="1066"/>
      <c r="E3" s="1066"/>
      <c r="F3" s="1066"/>
      <c r="G3" s="1066"/>
      <c r="H3" s="1066"/>
    </row>
    <row r="4" spans="1:8" ht="3.75" customHeight="1">
      <c r="A4" s="145"/>
      <c r="B4" s="145"/>
      <c r="C4" s="145"/>
      <c r="D4" s="209"/>
      <c r="E4" s="209"/>
      <c r="F4" s="209"/>
      <c r="G4" s="209"/>
      <c r="H4" s="209"/>
    </row>
    <row r="5" spans="1:8" ht="18">
      <c r="A5" s="1155" t="s">
        <v>548</v>
      </c>
      <c r="B5" s="1155"/>
      <c r="C5" s="1155"/>
      <c r="D5" s="1155"/>
      <c r="E5" s="1155"/>
      <c r="F5" s="1155"/>
      <c r="G5" s="1155"/>
      <c r="H5" s="1155"/>
    </row>
    <row r="6" spans="1:8" ht="15">
      <c r="A6" s="146" t="s">
        <v>736</v>
      </c>
      <c r="B6" s="146"/>
      <c r="C6" s="145"/>
      <c r="D6" s="209"/>
      <c r="E6" s="209"/>
      <c r="F6" s="1184" t="s">
        <v>884</v>
      </c>
      <c r="G6" s="1184"/>
      <c r="H6" s="1184"/>
    </row>
    <row r="7" spans="1:8" ht="15">
      <c r="A7" s="1156" t="s">
        <v>2</v>
      </c>
      <c r="B7" s="1156" t="s">
        <v>3</v>
      </c>
      <c r="C7" s="1183" t="s">
        <v>416</v>
      </c>
      <c r="D7" s="1180" t="s">
        <v>526</v>
      </c>
      <c r="E7" s="1181"/>
      <c r="F7" s="1181"/>
      <c r="G7" s="1181"/>
      <c r="H7" s="1182"/>
    </row>
    <row r="8" spans="1:8" ht="30">
      <c r="A8" s="1156"/>
      <c r="B8" s="1156"/>
      <c r="C8" s="1183"/>
      <c r="D8" s="431" t="s">
        <v>527</v>
      </c>
      <c r="E8" s="431" t="s">
        <v>528</v>
      </c>
      <c r="F8" s="431" t="s">
        <v>529</v>
      </c>
      <c r="G8" s="612" t="s">
        <v>831</v>
      </c>
      <c r="H8" s="431" t="s">
        <v>48</v>
      </c>
    </row>
    <row r="9" spans="1:8" ht="15">
      <c r="A9" s="171">
        <v>1</v>
      </c>
      <c r="B9" s="171">
        <v>2</v>
      </c>
      <c r="C9" s="331">
        <v>3</v>
      </c>
      <c r="D9" s="331">
        <v>4</v>
      </c>
      <c r="E9" s="331">
        <v>5</v>
      </c>
      <c r="F9" s="331">
        <v>6</v>
      </c>
      <c r="G9" s="331">
        <v>7</v>
      </c>
      <c r="H9" s="331">
        <v>8</v>
      </c>
    </row>
    <row r="10" spans="1:8" ht="15">
      <c r="A10" s="84">
        <v>1</v>
      </c>
      <c r="B10" s="225" t="s">
        <v>685</v>
      </c>
      <c r="C10" s="678">
        <v>1650</v>
      </c>
      <c r="D10" s="430">
        <v>622</v>
      </c>
      <c r="E10" s="430">
        <v>0</v>
      </c>
      <c r="F10" s="853">
        <v>1028</v>
      </c>
      <c r="G10" s="430">
        <v>0</v>
      </c>
      <c r="H10" s="430">
        <v>0</v>
      </c>
    </row>
    <row r="11" spans="1:8" ht="15">
      <c r="A11" s="84">
        <v>2</v>
      </c>
      <c r="B11" s="225" t="s">
        <v>686</v>
      </c>
      <c r="C11" s="678">
        <v>2906</v>
      </c>
      <c r="D11" s="430">
        <v>1302</v>
      </c>
      <c r="E11" s="430">
        <v>0</v>
      </c>
      <c r="F11" s="853">
        <v>1604</v>
      </c>
      <c r="G11" s="430">
        <v>0</v>
      </c>
      <c r="H11" s="430">
        <v>0</v>
      </c>
    </row>
    <row r="12" spans="1:8" ht="15">
      <c r="A12" s="84">
        <v>3</v>
      </c>
      <c r="B12" s="225" t="s">
        <v>687</v>
      </c>
      <c r="C12" s="678">
        <v>1778</v>
      </c>
      <c r="D12" s="430">
        <v>724</v>
      </c>
      <c r="E12" s="430">
        <v>0</v>
      </c>
      <c r="F12" s="853">
        <v>1054</v>
      </c>
      <c r="G12" s="430">
        <v>0</v>
      </c>
      <c r="H12" s="430">
        <v>0</v>
      </c>
    </row>
    <row r="13" spans="1:8" ht="15">
      <c r="A13" s="84">
        <v>4</v>
      </c>
      <c r="B13" s="225" t="s">
        <v>688</v>
      </c>
      <c r="C13" s="678">
        <v>1906</v>
      </c>
      <c r="D13" s="430">
        <v>912</v>
      </c>
      <c r="E13" s="430">
        <v>0</v>
      </c>
      <c r="F13" s="853">
        <v>892</v>
      </c>
      <c r="G13" s="430">
        <v>102</v>
      </c>
      <c r="H13" s="430">
        <v>0</v>
      </c>
    </row>
    <row r="14" spans="1:8" ht="15">
      <c r="A14" s="84">
        <v>5</v>
      </c>
      <c r="B14" s="225" t="s">
        <v>689</v>
      </c>
      <c r="C14" s="678">
        <v>2283</v>
      </c>
      <c r="D14" s="430">
        <v>963</v>
      </c>
      <c r="E14" s="430">
        <v>0</v>
      </c>
      <c r="F14" s="853">
        <v>1320</v>
      </c>
      <c r="G14" s="430">
        <v>0</v>
      </c>
      <c r="H14" s="430">
        <v>0</v>
      </c>
    </row>
    <row r="15" spans="1:8" ht="15">
      <c r="A15" s="84">
        <v>6</v>
      </c>
      <c r="B15" s="225" t="s">
        <v>690</v>
      </c>
      <c r="C15" s="678">
        <v>805</v>
      </c>
      <c r="D15" s="430">
        <v>286</v>
      </c>
      <c r="E15" s="430">
        <v>0</v>
      </c>
      <c r="F15" s="853">
        <v>519</v>
      </c>
      <c r="G15" s="430">
        <v>0</v>
      </c>
      <c r="H15" s="430">
        <v>0</v>
      </c>
    </row>
    <row r="16" spans="1:8" ht="15">
      <c r="A16" s="84">
        <v>7</v>
      </c>
      <c r="B16" s="225" t="s">
        <v>691</v>
      </c>
      <c r="C16" s="678">
        <v>2327</v>
      </c>
      <c r="D16" s="430">
        <v>902</v>
      </c>
      <c r="E16" s="430">
        <v>0</v>
      </c>
      <c r="F16" s="853">
        <v>1007</v>
      </c>
      <c r="G16" s="430">
        <v>418</v>
      </c>
      <c r="H16" s="430">
        <v>0</v>
      </c>
    </row>
    <row r="17" spans="1:8" ht="15">
      <c r="A17" s="84">
        <v>8</v>
      </c>
      <c r="B17" s="225" t="s">
        <v>692</v>
      </c>
      <c r="C17" s="678">
        <v>597</v>
      </c>
      <c r="D17" s="430">
        <v>153</v>
      </c>
      <c r="E17" s="430">
        <v>0</v>
      </c>
      <c r="F17" s="853">
        <v>444</v>
      </c>
      <c r="G17" s="430">
        <v>0</v>
      </c>
      <c r="H17" s="430">
        <v>0</v>
      </c>
    </row>
    <row r="18" spans="1:8" ht="15">
      <c r="A18" s="84">
        <v>9</v>
      </c>
      <c r="B18" s="225" t="s">
        <v>693</v>
      </c>
      <c r="C18" s="678">
        <v>1519</v>
      </c>
      <c r="D18" s="430">
        <v>820</v>
      </c>
      <c r="E18" s="430">
        <v>0</v>
      </c>
      <c r="F18" s="853">
        <v>699</v>
      </c>
      <c r="G18" s="430">
        <v>0</v>
      </c>
      <c r="H18" s="430">
        <v>0</v>
      </c>
    </row>
    <row r="19" spans="1:8" ht="15">
      <c r="A19" s="84">
        <v>10</v>
      </c>
      <c r="B19" s="225" t="s">
        <v>694</v>
      </c>
      <c r="C19" s="678">
        <v>1328</v>
      </c>
      <c r="D19" s="430">
        <v>293</v>
      </c>
      <c r="E19" s="430">
        <v>0</v>
      </c>
      <c r="F19" s="853">
        <v>1035</v>
      </c>
      <c r="G19" s="430">
        <v>0</v>
      </c>
      <c r="H19" s="430">
        <v>0</v>
      </c>
    </row>
    <row r="20" spans="1:8" ht="15">
      <c r="A20" s="84">
        <v>11</v>
      </c>
      <c r="B20" s="225" t="s">
        <v>695</v>
      </c>
      <c r="C20" s="678">
        <v>3576</v>
      </c>
      <c r="D20" s="430">
        <v>1471</v>
      </c>
      <c r="E20" s="430">
        <v>0</v>
      </c>
      <c r="F20" s="853">
        <v>1784</v>
      </c>
      <c r="G20" s="430">
        <v>321</v>
      </c>
      <c r="H20" s="430">
        <v>0</v>
      </c>
    </row>
    <row r="21" spans="1:8" ht="15">
      <c r="A21" s="84">
        <v>12</v>
      </c>
      <c r="B21" s="225" t="s">
        <v>696</v>
      </c>
      <c r="C21" s="678">
        <v>1483</v>
      </c>
      <c r="D21" s="430">
        <v>365</v>
      </c>
      <c r="E21" s="430">
        <v>0</v>
      </c>
      <c r="F21" s="853">
        <v>1118</v>
      </c>
      <c r="G21" s="430">
        <v>0</v>
      </c>
      <c r="H21" s="430">
        <v>0</v>
      </c>
    </row>
    <row r="22" spans="1:8" ht="15">
      <c r="A22" s="84">
        <v>13</v>
      </c>
      <c r="B22" s="225" t="s">
        <v>697</v>
      </c>
      <c r="C22" s="678">
        <v>2391</v>
      </c>
      <c r="D22" s="430">
        <v>1077</v>
      </c>
      <c r="E22" s="430">
        <v>0</v>
      </c>
      <c r="F22" s="853">
        <v>1314</v>
      </c>
      <c r="G22" s="430">
        <v>0</v>
      </c>
      <c r="H22" s="430">
        <v>0</v>
      </c>
    </row>
    <row r="23" spans="1:8" ht="15">
      <c r="A23" s="84">
        <v>14</v>
      </c>
      <c r="B23" s="225" t="s">
        <v>698</v>
      </c>
      <c r="C23" s="678">
        <v>671</v>
      </c>
      <c r="D23" s="430">
        <v>213</v>
      </c>
      <c r="E23" s="430">
        <v>0</v>
      </c>
      <c r="F23" s="853">
        <v>458</v>
      </c>
      <c r="G23" s="430">
        <v>0</v>
      </c>
      <c r="H23" s="430">
        <v>0</v>
      </c>
    </row>
    <row r="24" spans="1:8" ht="15">
      <c r="A24" s="84">
        <v>15</v>
      </c>
      <c r="B24" s="225" t="s">
        <v>699</v>
      </c>
      <c r="C24" s="679">
        <v>2433</v>
      </c>
      <c r="D24" s="430">
        <v>887</v>
      </c>
      <c r="E24" s="430">
        <v>0</v>
      </c>
      <c r="F24" s="853">
        <v>1318</v>
      </c>
      <c r="G24" s="430">
        <v>228</v>
      </c>
      <c r="H24" s="430">
        <v>0</v>
      </c>
    </row>
    <row r="25" spans="1:8">
      <c r="A25" s="84">
        <v>16</v>
      </c>
      <c r="B25" s="227" t="s">
        <v>700</v>
      </c>
      <c r="C25" s="320">
        <v>1935</v>
      </c>
      <c r="D25" s="378">
        <v>424</v>
      </c>
      <c r="E25" s="378">
        <v>0</v>
      </c>
      <c r="F25" s="854">
        <v>1511</v>
      </c>
      <c r="G25" s="378">
        <v>0</v>
      </c>
      <c r="H25" s="378">
        <v>0</v>
      </c>
    </row>
    <row r="26" spans="1:8">
      <c r="A26" s="84">
        <v>17</v>
      </c>
      <c r="B26" s="227" t="s">
        <v>701</v>
      </c>
      <c r="C26" s="320">
        <v>2001</v>
      </c>
      <c r="D26" s="378">
        <v>684</v>
      </c>
      <c r="E26" s="378">
        <v>0</v>
      </c>
      <c r="F26" s="854">
        <v>1317</v>
      </c>
      <c r="G26" s="378">
        <v>0</v>
      </c>
      <c r="H26" s="378">
        <v>0</v>
      </c>
    </row>
    <row r="27" spans="1:8">
      <c r="A27" s="84">
        <v>18</v>
      </c>
      <c r="B27" s="227" t="s">
        <v>702</v>
      </c>
      <c r="C27" s="320">
        <v>2832</v>
      </c>
      <c r="D27" s="378">
        <v>1869</v>
      </c>
      <c r="E27" s="378">
        <v>0</v>
      </c>
      <c r="F27" s="854">
        <v>717</v>
      </c>
      <c r="G27" s="378">
        <v>246</v>
      </c>
      <c r="H27" s="378">
        <v>0</v>
      </c>
    </row>
    <row r="28" spans="1:8">
      <c r="A28" s="84">
        <v>19</v>
      </c>
      <c r="B28" s="227" t="s">
        <v>703</v>
      </c>
      <c r="C28" s="320">
        <v>1512</v>
      </c>
      <c r="D28" s="378">
        <v>733</v>
      </c>
      <c r="E28" s="378">
        <v>0</v>
      </c>
      <c r="F28" s="854">
        <v>316</v>
      </c>
      <c r="G28" s="378">
        <v>463</v>
      </c>
      <c r="H28" s="378">
        <v>0</v>
      </c>
    </row>
    <row r="29" spans="1:8">
      <c r="A29" s="84">
        <v>20</v>
      </c>
      <c r="B29" s="227" t="s">
        <v>704</v>
      </c>
      <c r="C29" s="320">
        <v>2673</v>
      </c>
      <c r="D29" s="378">
        <v>928</v>
      </c>
      <c r="E29" s="378">
        <v>0</v>
      </c>
      <c r="F29" s="854">
        <v>1139</v>
      </c>
      <c r="G29" s="378">
        <v>606</v>
      </c>
      <c r="H29" s="378">
        <v>0</v>
      </c>
    </row>
    <row r="30" spans="1:8">
      <c r="A30" s="84">
        <v>21</v>
      </c>
      <c r="B30" s="227" t="s">
        <v>705</v>
      </c>
      <c r="C30" s="320">
        <v>1377</v>
      </c>
      <c r="D30" s="378">
        <v>381</v>
      </c>
      <c r="E30" s="378">
        <v>0</v>
      </c>
      <c r="F30" s="854">
        <v>996</v>
      </c>
      <c r="G30" s="378">
        <v>0</v>
      </c>
      <c r="H30" s="378">
        <v>0</v>
      </c>
    </row>
    <row r="31" spans="1:8">
      <c r="A31" s="84">
        <v>22</v>
      </c>
      <c r="B31" s="227" t="s">
        <v>706</v>
      </c>
      <c r="C31" s="320">
        <v>4358</v>
      </c>
      <c r="D31" s="378">
        <v>1250</v>
      </c>
      <c r="E31" s="378">
        <v>0</v>
      </c>
      <c r="F31" s="854">
        <v>3108</v>
      </c>
      <c r="G31" s="378">
        <v>0</v>
      </c>
      <c r="H31" s="378">
        <v>0</v>
      </c>
    </row>
    <row r="32" spans="1:8">
      <c r="A32" s="84">
        <v>23</v>
      </c>
      <c r="B32" s="227" t="s">
        <v>707</v>
      </c>
      <c r="C32" s="320">
        <v>1949</v>
      </c>
      <c r="D32" s="378">
        <v>699</v>
      </c>
      <c r="E32" s="378">
        <v>0</v>
      </c>
      <c r="F32" s="854">
        <v>1250</v>
      </c>
      <c r="G32" s="378">
        <v>0</v>
      </c>
      <c r="H32" s="378">
        <v>0</v>
      </c>
    </row>
    <row r="33" spans="1:8">
      <c r="A33" s="84">
        <v>24</v>
      </c>
      <c r="B33" s="227" t="s">
        <v>708</v>
      </c>
      <c r="C33" s="320">
        <v>1206</v>
      </c>
      <c r="D33" s="378">
        <v>488</v>
      </c>
      <c r="E33" s="378">
        <v>0</v>
      </c>
      <c r="F33" s="854">
        <v>462</v>
      </c>
      <c r="G33" s="378">
        <v>256</v>
      </c>
      <c r="H33" s="378">
        <v>0</v>
      </c>
    </row>
    <row r="34" spans="1:8">
      <c r="A34" s="84">
        <v>25</v>
      </c>
      <c r="B34" s="227" t="s">
        <v>709</v>
      </c>
      <c r="C34" s="320">
        <v>1029</v>
      </c>
      <c r="D34" s="378">
        <v>426</v>
      </c>
      <c r="E34" s="378">
        <v>0</v>
      </c>
      <c r="F34" s="854">
        <v>603</v>
      </c>
      <c r="G34" s="378">
        <v>0</v>
      </c>
      <c r="H34" s="378">
        <v>0</v>
      </c>
    </row>
    <row r="35" spans="1:8">
      <c r="A35" s="84">
        <v>26</v>
      </c>
      <c r="B35" s="227" t="s">
        <v>710</v>
      </c>
      <c r="C35" s="320">
        <v>2142</v>
      </c>
      <c r="D35" s="378">
        <v>668</v>
      </c>
      <c r="E35" s="378">
        <v>0</v>
      </c>
      <c r="F35" s="854">
        <v>655</v>
      </c>
      <c r="G35" s="378">
        <v>819</v>
      </c>
      <c r="H35" s="378">
        <v>0</v>
      </c>
    </row>
    <row r="36" spans="1:8">
      <c r="A36" s="84">
        <v>27</v>
      </c>
      <c r="B36" s="227" t="s">
        <v>711</v>
      </c>
      <c r="C36" s="320">
        <v>2011</v>
      </c>
      <c r="D36" s="378">
        <v>737</v>
      </c>
      <c r="E36" s="378">
        <v>0</v>
      </c>
      <c r="F36" s="854">
        <v>1274</v>
      </c>
      <c r="G36" s="378">
        <v>0</v>
      </c>
      <c r="H36" s="378">
        <v>0</v>
      </c>
    </row>
    <row r="37" spans="1:8">
      <c r="A37" s="84">
        <v>28</v>
      </c>
      <c r="B37" s="227" t="s">
        <v>712</v>
      </c>
      <c r="C37" s="320">
        <v>1403</v>
      </c>
      <c r="D37" s="378">
        <v>436</v>
      </c>
      <c r="E37" s="378">
        <v>0</v>
      </c>
      <c r="F37" s="854">
        <v>967</v>
      </c>
      <c r="G37" s="378">
        <v>0</v>
      </c>
      <c r="H37" s="378">
        <v>0</v>
      </c>
    </row>
    <row r="38" spans="1:8">
      <c r="A38" s="84">
        <v>29</v>
      </c>
      <c r="B38" s="227" t="s">
        <v>713</v>
      </c>
      <c r="C38" s="680">
        <v>907</v>
      </c>
      <c r="D38" s="404">
        <v>320</v>
      </c>
      <c r="E38" s="404">
        <v>0</v>
      </c>
      <c r="F38" s="855">
        <v>587</v>
      </c>
      <c r="G38" s="404">
        <v>0</v>
      </c>
      <c r="H38" s="404">
        <v>0</v>
      </c>
    </row>
    <row r="39" spans="1:8" ht="15" customHeight="1">
      <c r="A39" s="84">
        <v>30</v>
      </c>
      <c r="B39" s="227" t="s">
        <v>714</v>
      </c>
      <c r="C39" s="680">
        <v>2589</v>
      </c>
      <c r="D39" s="404">
        <v>1177</v>
      </c>
      <c r="E39" s="404">
        <v>0</v>
      </c>
      <c r="F39" s="855">
        <v>1065</v>
      </c>
      <c r="G39" s="404">
        <v>347</v>
      </c>
      <c r="H39" s="404">
        <v>0</v>
      </c>
    </row>
    <row r="40" spans="1:8" ht="15" customHeight="1">
      <c r="A40" s="418"/>
      <c r="B40" s="395" t="s">
        <v>715</v>
      </c>
      <c r="C40" s="432">
        <f t="shared" ref="C40:H40" si="0">SUM(C10:C39)</f>
        <v>57577</v>
      </c>
      <c r="D40" s="433">
        <f t="shared" si="0"/>
        <v>22210</v>
      </c>
      <c r="E40" s="433">
        <f t="shared" si="0"/>
        <v>0</v>
      </c>
      <c r="F40" s="433">
        <f t="shared" si="0"/>
        <v>31561</v>
      </c>
      <c r="G40" s="433">
        <f t="shared" si="0"/>
        <v>3806</v>
      </c>
      <c r="H40" s="433">
        <f t="shared" si="0"/>
        <v>0</v>
      </c>
    </row>
    <row r="41" spans="1:8" ht="15" customHeight="1">
      <c r="A41" s="148"/>
      <c r="B41" s="148"/>
      <c r="C41" s="148"/>
      <c r="D41" s="149"/>
      <c r="E41" s="149"/>
      <c r="F41" s="149"/>
      <c r="G41" s="602"/>
      <c r="H41" s="149"/>
    </row>
    <row r="42" spans="1:8" ht="15" customHeight="1">
      <c r="A42" s="148"/>
      <c r="B42" s="148"/>
      <c r="C42" s="148"/>
      <c r="D42" s="149"/>
      <c r="E42" s="149"/>
      <c r="F42" s="149"/>
      <c r="G42" s="602"/>
      <c r="H42" s="149"/>
    </row>
    <row r="43" spans="1:8" ht="15" customHeight="1">
      <c r="A43" s="148"/>
      <c r="B43" s="148"/>
      <c r="C43" s="148"/>
      <c r="D43" s="1063">
        <f>D40/C40*100</f>
        <v>38.574430762283555</v>
      </c>
      <c r="E43" s="1063"/>
      <c r="F43" s="1063"/>
      <c r="G43" s="1063"/>
      <c r="H43" s="1063"/>
    </row>
    <row r="44" spans="1:8">
      <c r="A44" s="148" t="s">
        <v>11</v>
      </c>
      <c r="C44" s="148"/>
      <c r="D44" s="1063" t="s">
        <v>13</v>
      </c>
      <c r="E44" s="1063"/>
      <c r="F44" s="1063"/>
      <c r="G44" s="1063"/>
      <c r="H44" s="1063"/>
    </row>
    <row r="45" spans="1:8">
      <c r="D45" s="1063" t="s">
        <v>86</v>
      </c>
      <c r="E45" s="1063"/>
      <c r="F45" s="1063"/>
      <c r="G45" s="1063"/>
      <c r="H45" s="1063"/>
    </row>
    <row r="46" spans="1:8">
      <c r="D46" s="1064" t="s">
        <v>83</v>
      </c>
      <c r="E46" s="1064"/>
      <c r="F46" s="1064"/>
      <c r="G46" s="1064"/>
      <c r="H46" s="1064"/>
    </row>
  </sheetData>
  <mergeCells count="12">
    <mergeCell ref="D43:H43"/>
    <mergeCell ref="D44:H44"/>
    <mergeCell ref="D45:H45"/>
    <mergeCell ref="D46:H46"/>
    <mergeCell ref="A2:H2"/>
    <mergeCell ref="A3:H3"/>
    <mergeCell ref="A5:H5"/>
    <mergeCell ref="D7:H7"/>
    <mergeCell ref="A7:A8"/>
    <mergeCell ref="B7:B8"/>
    <mergeCell ref="C7:C8"/>
    <mergeCell ref="F6:H6"/>
  </mergeCells>
  <printOptions horizontalCentered="1"/>
  <pageMargins left="0.70866141732283472" right="0.70866141732283472" top="0.23622047244094491" bottom="0" header="0.31496062992125984" footer="0.31496062992125984"/>
  <pageSetup paperSize="9" scale="8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61"/>
  <sheetViews>
    <sheetView zoomScaleSheetLayoutView="86" workbookViewId="0">
      <selection activeCell="O15" sqref="O15"/>
    </sheetView>
  </sheetViews>
  <sheetFormatPr defaultRowHeight="12.75"/>
  <cols>
    <col min="1" max="1" width="9.28515625" style="12" customWidth="1"/>
    <col min="2" max="2" width="8.5703125" style="12" customWidth="1"/>
    <col min="3" max="3" width="10.7109375" style="12" customWidth="1"/>
    <col min="4" max="4" width="12" style="12" customWidth="1"/>
    <col min="5" max="5" width="8.5703125" style="12" customWidth="1"/>
    <col min="6" max="6" width="9.5703125" style="12" customWidth="1"/>
    <col min="7" max="7" width="8.5703125" style="12" customWidth="1"/>
    <col min="8" max="8" width="11.7109375" style="12" customWidth="1"/>
    <col min="9" max="15" width="8.5703125" style="12" customWidth="1"/>
    <col min="16" max="16" width="8.42578125" style="12" customWidth="1"/>
    <col min="17" max="19" width="8.5703125" style="12" customWidth="1"/>
    <col min="20" max="16384" width="9.140625" style="12"/>
  </cols>
  <sheetData>
    <row r="1" spans="1:19">
      <c r="A1" s="12" t="s">
        <v>10</v>
      </c>
      <c r="H1" s="959"/>
      <c r="I1" s="959"/>
      <c r="R1" s="955" t="s">
        <v>56</v>
      </c>
      <c r="S1" s="955"/>
    </row>
    <row r="2" spans="1:19" s="11" customFormat="1" ht="15.75">
      <c r="A2" s="956" t="s">
        <v>0</v>
      </c>
      <c r="B2" s="956"/>
      <c r="C2" s="956"/>
      <c r="D2" s="956"/>
      <c r="E2" s="956"/>
      <c r="F2" s="956"/>
      <c r="G2" s="956"/>
      <c r="H2" s="956"/>
      <c r="I2" s="956"/>
      <c r="J2" s="956"/>
      <c r="K2" s="956"/>
      <c r="L2" s="956"/>
      <c r="M2" s="956"/>
      <c r="N2" s="956"/>
      <c r="O2" s="956"/>
      <c r="P2" s="956"/>
      <c r="Q2" s="956"/>
      <c r="R2" s="956"/>
      <c r="S2" s="956"/>
    </row>
    <row r="3" spans="1:19" s="11" customFormat="1" ht="20.25" customHeight="1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957"/>
      <c r="N3" s="957"/>
      <c r="O3" s="957"/>
      <c r="P3" s="957"/>
      <c r="Q3" s="957"/>
      <c r="R3" s="957"/>
      <c r="S3" s="957"/>
    </row>
    <row r="5" spans="1:19" s="11" customFormat="1" ht="15.75">
      <c r="A5" s="958" t="s">
        <v>910</v>
      </c>
      <c r="B5" s="958"/>
      <c r="C5" s="958"/>
      <c r="D5" s="958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958"/>
      <c r="Q5" s="958"/>
      <c r="R5" s="958"/>
      <c r="S5" s="958"/>
    </row>
    <row r="6" spans="1:19">
      <c r="A6" s="893" t="s">
        <v>731</v>
      </c>
      <c r="B6" s="893"/>
    </row>
    <row r="7" spans="1:19">
      <c r="A7" s="893" t="s">
        <v>176</v>
      </c>
      <c r="B7" s="893"/>
      <c r="C7" s="893"/>
      <c r="D7" s="893"/>
      <c r="E7" s="893"/>
      <c r="F7" s="893"/>
      <c r="G7" s="893"/>
      <c r="H7" s="893"/>
      <c r="I7" s="893"/>
      <c r="R7" s="24"/>
      <c r="S7" s="24"/>
    </row>
    <row r="9" spans="1:19" ht="18" customHeight="1">
      <c r="A9" s="338"/>
      <c r="B9" s="936" t="s">
        <v>44</v>
      </c>
      <c r="C9" s="936"/>
      <c r="D9" s="936" t="s">
        <v>45</v>
      </c>
      <c r="E9" s="936"/>
      <c r="F9" s="936" t="s">
        <v>46</v>
      </c>
      <c r="G9" s="936"/>
      <c r="H9" s="960" t="s">
        <v>47</v>
      </c>
      <c r="I9" s="960"/>
      <c r="J9" s="936" t="s">
        <v>48</v>
      </c>
      <c r="K9" s="936"/>
      <c r="L9" s="338" t="s">
        <v>18</v>
      </c>
    </row>
    <row r="10" spans="1:19" s="56" customFormat="1" ht="13.5" customHeight="1">
      <c r="A10" s="57">
        <v>1</v>
      </c>
      <c r="B10" s="928">
        <v>2</v>
      </c>
      <c r="C10" s="928"/>
      <c r="D10" s="928">
        <v>3</v>
      </c>
      <c r="E10" s="928"/>
      <c r="F10" s="928">
        <v>4</v>
      </c>
      <c r="G10" s="928"/>
      <c r="H10" s="928">
        <v>5</v>
      </c>
      <c r="I10" s="928"/>
      <c r="J10" s="928">
        <v>6</v>
      </c>
      <c r="K10" s="928"/>
      <c r="L10" s="57">
        <v>7</v>
      </c>
    </row>
    <row r="11" spans="1:19">
      <c r="A11" s="2" t="s">
        <v>49</v>
      </c>
      <c r="B11" s="939">
        <v>893</v>
      </c>
      <c r="C11" s="939"/>
      <c r="D11" s="939">
        <v>726</v>
      </c>
      <c r="E11" s="939"/>
      <c r="F11" s="939">
        <v>1533</v>
      </c>
      <c r="G11" s="939"/>
      <c r="H11" s="939">
        <v>59</v>
      </c>
      <c r="I11" s="939"/>
      <c r="J11" s="939">
        <v>331</v>
      </c>
      <c r="K11" s="939"/>
      <c r="L11" s="491">
        <f>B11+D11+F11+H11+J11</f>
        <v>3542</v>
      </c>
    </row>
    <row r="12" spans="1:19">
      <c r="A12" s="2" t="s">
        <v>50</v>
      </c>
      <c r="B12" s="939">
        <v>14083</v>
      </c>
      <c r="C12" s="939"/>
      <c r="D12" s="939">
        <v>34348</v>
      </c>
      <c r="E12" s="939"/>
      <c r="F12" s="939">
        <v>55113</v>
      </c>
      <c r="G12" s="939"/>
      <c r="H12" s="939">
        <v>925</v>
      </c>
      <c r="I12" s="939"/>
      <c r="J12" s="939">
        <v>9121</v>
      </c>
      <c r="K12" s="939"/>
      <c r="L12" s="491">
        <f>B12+D12+F12+H12+J12</f>
        <v>113590</v>
      </c>
    </row>
    <row r="13" spans="1:19">
      <c r="A13" s="360" t="s">
        <v>18</v>
      </c>
      <c r="B13" s="938">
        <f>SUM(B11:B12)</f>
        <v>14976</v>
      </c>
      <c r="C13" s="938"/>
      <c r="D13" s="938">
        <f>SUM(D11:D12)</f>
        <v>35074</v>
      </c>
      <c r="E13" s="938"/>
      <c r="F13" s="938">
        <f>SUM(F11:F12)</f>
        <v>56646</v>
      </c>
      <c r="G13" s="938"/>
      <c r="H13" s="938">
        <f>SUM(H11:H12)</f>
        <v>984</v>
      </c>
      <c r="I13" s="938"/>
      <c r="J13" s="938">
        <f>SUM(J11:J12)</f>
        <v>9452</v>
      </c>
      <c r="K13" s="938"/>
      <c r="L13" s="360">
        <f>SUM(L11:L12)</f>
        <v>117132</v>
      </c>
    </row>
    <row r="14" spans="1:19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</row>
    <row r="15" spans="1:19">
      <c r="A15" s="961" t="s">
        <v>456</v>
      </c>
      <c r="B15" s="961"/>
      <c r="C15" s="961"/>
      <c r="D15" s="961"/>
      <c r="E15" s="961"/>
      <c r="F15" s="961"/>
      <c r="G15" s="961"/>
      <c r="H15" s="9"/>
      <c r="I15" s="9"/>
      <c r="J15" s="9"/>
      <c r="K15" s="9"/>
      <c r="L15" s="9"/>
    </row>
    <row r="16" spans="1:19" ht="12.75" customHeight="1">
      <c r="A16" s="963" t="s">
        <v>184</v>
      </c>
      <c r="B16" s="964"/>
      <c r="C16" s="962" t="s">
        <v>213</v>
      </c>
      <c r="D16" s="962"/>
      <c r="E16" s="341" t="s">
        <v>18</v>
      </c>
      <c r="I16" s="9"/>
      <c r="J16" s="9"/>
      <c r="K16" s="9"/>
      <c r="L16" s="9"/>
    </row>
    <row r="17" spans="1:20">
      <c r="A17" s="965" t="s">
        <v>727</v>
      </c>
      <c r="B17" s="966"/>
      <c r="C17" s="965" t="s">
        <v>858</v>
      </c>
      <c r="D17" s="966"/>
      <c r="E17" s="706" t="s">
        <v>859</v>
      </c>
      <c r="I17" s="9"/>
      <c r="J17" s="9"/>
      <c r="K17" s="9"/>
      <c r="L17" s="9"/>
    </row>
    <row r="18" spans="1:20">
      <c r="A18" s="904"/>
      <c r="B18" s="905"/>
      <c r="C18" s="904" t="s">
        <v>862</v>
      </c>
      <c r="D18" s="905"/>
      <c r="E18" s="2"/>
      <c r="I18" s="9"/>
      <c r="J18" s="9"/>
      <c r="K18" s="9"/>
      <c r="L18" s="9"/>
    </row>
    <row r="19" spans="1:20">
      <c r="A19" s="189"/>
      <c r="B19" s="189"/>
      <c r="C19" s="189"/>
      <c r="D19" s="189"/>
      <c r="E19" s="189"/>
      <c r="F19" s="189"/>
      <c r="G19" s="189"/>
      <c r="H19" s="9"/>
      <c r="I19" s="9"/>
      <c r="J19" s="9"/>
      <c r="K19" s="9"/>
      <c r="L19" s="9"/>
    </row>
    <row r="21" spans="1:20" ht="19.149999999999999" customHeight="1">
      <c r="A21" s="946" t="s">
        <v>177</v>
      </c>
      <c r="B21" s="946"/>
      <c r="C21" s="946"/>
      <c r="D21" s="946"/>
      <c r="E21" s="946"/>
      <c r="F21" s="946"/>
      <c r="G21" s="946"/>
      <c r="H21" s="946"/>
      <c r="I21" s="946"/>
      <c r="J21" s="946"/>
      <c r="K21" s="946"/>
      <c r="L21" s="946"/>
      <c r="M21" s="946"/>
      <c r="N21" s="946"/>
      <c r="O21" s="946"/>
      <c r="P21" s="946"/>
      <c r="Q21" s="946"/>
      <c r="R21" s="946"/>
      <c r="S21" s="946"/>
    </row>
    <row r="22" spans="1:20">
      <c r="A22" s="936" t="s">
        <v>25</v>
      </c>
      <c r="B22" s="936" t="s">
        <v>51</v>
      </c>
      <c r="C22" s="936"/>
      <c r="D22" s="936"/>
      <c r="E22" s="937" t="s">
        <v>26</v>
      </c>
      <c r="F22" s="937"/>
      <c r="G22" s="937"/>
      <c r="H22" s="937"/>
      <c r="I22" s="937"/>
      <c r="J22" s="937"/>
      <c r="K22" s="937"/>
      <c r="L22" s="937"/>
      <c r="M22" s="935" t="s">
        <v>27</v>
      </c>
      <c r="N22" s="935"/>
      <c r="O22" s="935"/>
      <c r="P22" s="935"/>
      <c r="Q22" s="935"/>
      <c r="R22" s="935"/>
      <c r="S22" s="935"/>
      <c r="T22" s="935"/>
    </row>
    <row r="23" spans="1:20" ht="33.75" customHeight="1">
      <c r="A23" s="936"/>
      <c r="B23" s="936"/>
      <c r="C23" s="936"/>
      <c r="D23" s="936"/>
      <c r="E23" s="940" t="s">
        <v>139</v>
      </c>
      <c r="F23" s="941"/>
      <c r="G23" s="940" t="s">
        <v>178</v>
      </c>
      <c r="H23" s="941"/>
      <c r="I23" s="936" t="s">
        <v>52</v>
      </c>
      <c r="J23" s="936"/>
      <c r="K23" s="940" t="s">
        <v>95</v>
      </c>
      <c r="L23" s="941"/>
      <c r="M23" s="940" t="s">
        <v>96</v>
      </c>
      <c r="N23" s="941"/>
      <c r="O23" s="940" t="s">
        <v>178</v>
      </c>
      <c r="P23" s="941"/>
      <c r="Q23" s="936" t="s">
        <v>52</v>
      </c>
      <c r="R23" s="936"/>
      <c r="S23" s="936" t="s">
        <v>95</v>
      </c>
      <c r="T23" s="936"/>
    </row>
    <row r="24" spans="1:20" s="56" customFormat="1" ht="15.75" customHeight="1">
      <c r="A24" s="57">
        <v>1</v>
      </c>
      <c r="B24" s="929">
        <v>2</v>
      </c>
      <c r="C24" s="930"/>
      <c r="D24" s="931"/>
      <c r="E24" s="929">
        <v>3</v>
      </c>
      <c r="F24" s="931"/>
      <c r="G24" s="929">
        <v>4</v>
      </c>
      <c r="H24" s="931"/>
      <c r="I24" s="928">
        <v>5</v>
      </c>
      <c r="J24" s="928"/>
      <c r="K24" s="928">
        <v>6</v>
      </c>
      <c r="L24" s="928"/>
      <c r="M24" s="929">
        <v>3</v>
      </c>
      <c r="N24" s="931"/>
      <c r="O24" s="929">
        <v>4</v>
      </c>
      <c r="P24" s="931"/>
      <c r="Q24" s="928">
        <v>5</v>
      </c>
      <c r="R24" s="928"/>
      <c r="S24" s="928">
        <v>6</v>
      </c>
      <c r="T24" s="928"/>
    </row>
    <row r="25" spans="1:20" ht="27.75" customHeight="1">
      <c r="A25" s="55">
        <v>1</v>
      </c>
      <c r="B25" s="932" t="s">
        <v>518</v>
      </c>
      <c r="C25" s="933"/>
      <c r="D25" s="934"/>
      <c r="E25" s="948">
        <v>100</v>
      </c>
      <c r="F25" s="949"/>
      <c r="G25" s="950" t="s">
        <v>378</v>
      </c>
      <c r="H25" s="951"/>
      <c r="I25" s="952">
        <v>346</v>
      </c>
      <c r="J25" s="952"/>
      <c r="K25" s="942">
        <v>6.4</v>
      </c>
      <c r="L25" s="942"/>
      <c r="M25" s="948">
        <v>150</v>
      </c>
      <c r="N25" s="949"/>
      <c r="O25" s="950" t="s">
        <v>378</v>
      </c>
      <c r="P25" s="951"/>
      <c r="Q25" s="942">
        <v>519</v>
      </c>
      <c r="R25" s="942"/>
      <c r="S25" s="942">
        <v>9.6</v>
      </c>
      <c r="T25" s="942"/>
    </row>
    <row r="26" spans="1:20">
      <c r="A26" s="55">
        <v>2</v>
      </c>
      <c r="B26" s="943" t="s">
        <v>53</v>
      </c>
      <c r="C26" s="944"/>
      <c r="D26" s="945"/>
      <c r="E26" s="953">
        <v>8.33</v>
      </c>
      <c r="F26" s="954"/>
      <c r="G26" s="896">
        <v>0.56999999999999995</v>
      </c>
      <c r="H26" s="897"/>
      <c r="I26" s="947">
        <v>28</v>
      </c>
      <c r="J26" s="947"/>
      <c r="K26" s="895">
        <v>1.83</v>
      </c>
      <c r="L26" s="895"/>
      <c r="M26" s="953">
        <v>10</v>
      </c>
      <c r="N26" s="954"/>
      <c r="O26" s="896">
        <v>0.68</v>
      </c>
      <c r="P26" s="897"/>
      <c r="Q26" s="895">
        <v>37</v>
      </c>
      <c r="R26" s="895"/>
      <c r="S26" s="895">
        <v>2.2000000000000002</v>
      </c>
      <c r="T26" s="895"/>
    </row>
    <row r="27" spans="1:20">
      <c r="A27" s="55">
        <v>3</v>
      </c>
      <c r="B27" s="943" t="s">
        <v>724</v>
      </c>
      <c r="C27" s="944"/>
      <c r="D27" s="945"/>
      <c r="E27" s="896">
        <v>60</v>
      </c>
      <c r="F27" s="897"/>
      <c r="G27" s="896">
        <v>1.01</v>
      </c>
      <c r="H27" s="897"/>
      <c r="I27" s="947">
        <v>28.83</v>
      </c>
      <c r="J27" s="947"/>
      <c r="K27" s="895">
        <v>1.19</v>
      </c>
      <c r="L27" s="895"/>
      <c r="M27" s="896">
        <v>100</v>
      </c>
      <c r="N27" s="897"/>
      <c r="O27" s="896">
        <v>2.1800000000000002</v>
      </c>
      <c r="P27" s="897"/>
      <c r="Q27" s="895">
        <v>48</v>
      </c>
      <c r="R27" s="895"/>
      <c r="S27" s="895">
        <v>2.02</v>
      </c>
      <c r="T27" s="895"/>
    </row>
    <row r="28" spans="1:20">
      <c r="A28" s="232">
        <v>4</v>
      </c>
      <c r="B28" s="943" t="s">
        <v>54</v>
      </c>
      <c r="C28" s="944"/>
      <c r="D28" s="945"/>
      <c r="E28" s="896">
        <v>5</v>
      </c>
      <c r="F28" s="897"/>
      <c r="G28" s="896">
        <v>0.35</v>
      </c>
      <c r="H28" s="897"/>
      <c r="I28" s="947">
        <v>45</v>
      </c>
      <c r="J28" s="947"/>
      <c r="K28" s="895">
        <v>0</v>
      </c>
      <c r="L28" s="895"/>
      <c r="M28" s="896">
        <v>7.5</v>
      </c>
      <c r="N28" s="897"/>
      <c r="O28" s="896">
        <v>0.52</v>
      </c>
      <c r="P28" s="897"/>
      <c r="Q28" s="895">
        <v>67.5</v>
      </c>
      <c r="R28" s="895"/>
      <c r="S28" s="895">
        <v>0</v>
      </c>
      <c r="T28" s="895"/>
    </row>
    <row r="29" spans="1:20">
      <c r="A29" s="232">
        <v>5</v>
      </c>
      <c r="B29" s="943" t="s">
        <v>55</v>
      </c>
      <c r="C29" s="944"/>
      <c r="D29" s="945"/>
      <c r="E29" s="896">
        <v>0</v>
      </c>
      <c r="F29" s="897"/>
      <c r="G29" s="896">
        <v>0.4</v>
      </c>
      <c r="H29" s="897"/>
      <c r="I29" s="947">
        <v>0</v>
      </c>
      <c r="J29" s="947"/>
      <c r="K29" s="895">
        <v>0</v>
      </c>
      <c r="L29" s="895"/>
      <c r="M29" s="896">
        <v>0</v>
      </c>
      <c r="N29" s="897"/>
      <c r="O29" s="896">
        <v>0.71</v>
      </c>
      <c r="P29" s="897"/>
      <c r="Q29" s="895">
        <v>0</v>
      </c>
      <c r="R29" s="895"/>
      <c r="S29" s="895">
        <v>0</v>
      </c>
      <c r="T29" s="895"/>
    </row>
    <row r="30" spans="1:20">
      <c r="A30" s="232">
        <v>6</v>
      </c>
      <c r="B30" s="911" t="s">
        <v>179</v>
      </c>
      <c r="C30" s="912"/>
      <c r="D30" s="241" t="s">
        <v>725</v>
      </c>
      <c r="E30" s="919">
        <v>0</v>
      </c>
      <c r="F30" s="920"/>
      <c r="G30" s="923">
        <v>2.4700000000000002</v>
      </c>
      <c r="H30" s="924"/>
      <c r="I30" s="915">
        <v>45.83</v>
      </c>
      <c r="J30" s="916"/>
      <c r="K30" s="923">
        <v>4.4000000000000004</v>
      </c>
      <c r="L30" s="924"/>
      <c r="M30" s="919">
        <v>0</v>
      </c>
      <c r="N30" s="920"/>
      <c r="O30" s="923">
        <v>3.07</v>
      </c>
      <c r="P30" s="924"/>
      <c r="Q30" s="923">
        <v>57.16</v>
      </c>
      <c r="R30" s="924"/>
      <c r="S30" s="923">
        <v>6.73</v>
      </c>
      <c r="T30" s="924"/>
    </row>
    <row r="31" spans="1:20">
      <c r="A31" s="232"/>
      <c r="B31" s="913"/>
      <c r="C31" s="914"/>
      <c r="D31" s="231" t="s">
        <v>726</v>
      </c>
      <c r="E31" s="921"/>
      <c r="F31" s="922"/>
      <c r="G31" s="925"/>
      <c r="H31" s="926"/>
      <c r="I31" s="917"/>
      <c r="J31" s="918"/>
      <c r="K31" s="925"/>
      <c r="L31" s="926"/>
      <c r="M31" s="921"/>
      <c r="N31" s="922"/>
      <c r="O31" s="925"/>
      <c r="P31" s="926"/>
      <c r="Q31" s="925"/>
      <c r="R31" s="926"/>
      <c r="S31" s="925"/>
      <c r="T31" s="926"/>
    </row>
    <row r="32" spans="1:20">
      <c r="A32" s="362"/>
      <c r="B32" s="968" t="s">
        <v>18</v>
      </c>
      <c r="C32" s="968"/>
      <c r="D32" s="968"/>
      <c r="E32" s="898">
        <f>SUM(E25:E31)</f>
        <v>173.32999999999998</v>
      </c>
      <c r="F32" s="899"/>
      <c r="G32" s="898">
        <f>SUM(G26:G31)</f>
        <v>4.8000000000000007</v>
      </c>
      <c r="H32" s="899"/>
      <c r="I32" s="900">
        <f>SUM(I25:I31)</f>
        <v>493.65999999999997</v>
      </c>
      <c r="J32" s="899"/>
      <c r="K32" s="898">
        <f>SUM(K25:K31)</f>
        <v>13.82</v>
      </c>
      <c r="L32" s="899"/>
      <c r="M32" s="898">
        <f>SUM(M25:M31)</f>
        <v>267.5</v>
      </c>
      <c r="N32" s="899"/>
      <c r="O32" s="898">
        <f>SUM(O26:O31)</f>
        <v>7.16</v>
      </c>
      <c r="P32" s="899"/>
      <c r="Q32" s="898">
        <f>SUM(Q25:Q31)</f>
        <v>728.66</v>
      </c>
      <c r="R32" s="899"/>
      <c r="S32" s="898">
        <f>SUM(S25:S31)</f>
        <v>20.55</v>
      </c>
      <c r="T32" s="899"/>
    </row>
    <row r="33" spans="1:20" s="735" customFormat="1" ht="32.25" customHeight="1">
      <c r="A33" s="967" t="s">
        <v>867</v>
      </c>
      <c r="B33" s="967"/>
      <c r="C33" s="967"/>
      <c r="D33" s="967"/>
      <c r="E33" s="967"/>
      <c r="F33" s="967"/>
      <c r="G33" s="967"/>
      <c r="H33" s="967"/>
      <c r="I33" s="967"/>
      <c r="J33" s="967"/>
      <c r="K33" s="967"/>
      <c r="L33" s="967"/>
      <c r="M33" s="967"/>
      <c r="N33" s="967"/>
      <c r="O33" s="967"/>
      <c r="P33" s="967"/>
      <c r="Q33" s="967"/>
      <c r="R33" s="967"/>
      <c r="S33" s="967"/>
      <c r="T33" s="967"/>
    </row>
    <row r="34" spans="1:20">
      <c r="A34" s="93"/>
      <c r="B34" s="94"/>
      <c r="C34" s="94"/>
      <c r="D34" s="94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</row>
    <row r="35" spans="1:20" ht="12.75" customHeight="1">
      <c r="A35" s="192" t="s">
        <v>435</v>
      </c>
      <c r="B35" s="969" t="s">
        <v>494</v>
      </c>
      <c r="C35" s="969"/>
      <c r="D35" s="969"/>
      <c r="E35" s="969"/>
      <c r="F35" s="969"/>
      <c r="G35" s="969"/>
      <c r="H35" s="96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</row>
    <row r="36" spans="1:20">
      <c r="A36" s="192"/>
      <c r="B36" s="94"/>
      <c r="C36" s="94"/>
      <c r="D36" s="94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</row>
    <row r="37" spans="1:20" s="24" customFormat="1" ht="17.25" customHeight="1">
      <c r="A37" s="343" t="s">
        <v>25</v>
      </c>
      <c r="B37" s="973" t="s">
        <v>436</v>
      </c>
      <c r="C37" s="974"/>
      <c r="D37" s="975"/>
      <c r="E37" s="940" t="s">
        <v>26</v>
      </c>
      <c r="F37" s="982"/>
      <c r="G37" s="982"/>
      <c r="H37" s="982"/>
      <c r="I37" s="982"/>
      <c r="J37" s="941"/>
      <c r="K37" s="935" t="s">
        <v>27</v>
      </c>
      <c r="L37" s="935"/>
      <c r="M37" s="935"/>
      <c r="N37" s="935"/>
      <c r="O37" s="935"/>
      <c r="P37" s="935"/>
      <c r="Q37" s="901"/>
      <c r="R37" s="901"/>
      <c r="S37" s="901"/>
      <c r="T37" s="901"/>
    </row>
    <row r="38" spans="1:20">
      <c r="A38" s="344"/>
      <c r="B38" s="976"/>
      <c r="C38" s="977"/>
      <c r="D38" s="978"/>
      <c r="E38" s="902" t="s">
        <v>453</v>
      </c>
      <c r="F38" s="903"/>
      <c r="G38" s="902" t="s">
        <v>454</v>
      </c>
      <c r="H38" s="903"/>
      <c r="I38" s="902" t="s">
        <v>455</v>
      </c>
      <c r="J38" s="903"/>
      <c r="K38" s="935" t="s">
        <v>453</v>
      </c>
      <c r="L38" s="935"/>
      <c r="M38" s="935" t="s">
        <v>454</v>
      </c>
      <c r="N38" s="935"/>
      <c r="O38" s="935" t="s">
        <v>455</v>
      </c>
      <c r="P38" s="935"/>
      <c r="Q38" s="9"/>
      <c r="R38" s="9"/>
      <c r="S38" s="9"/>
      <c r="T38" s="9"/>
    </row>
    <row r="39" spans="1:20">
      <c r="A39" s="55">
        <v>1</v>
      </c>
      <c r="B39" s="983" t="s">
        <v>864</v>
      </c>
      <c r="C39" s="984"/>
      <c r="D39" s="985"/>
      <c r="E39" s="904" t="s">
        <v>866</v>
      </c>
      <c r="F39" s="905"/>
      <c r="G39" s="904" t="s">
        <v>865</v>
      </c>
      <c r="H39" s="905"/>
      <c r="I39" s="904">
        <v>2</v>
      </c>
      <c r="J39" s="905"/>
      <c r="K39" s="927">
        <v>0</v>
      </c>
      <c r="L39" s="927"/>
      <c r="M39" s="927">
        <v>0</v>
      </c>
      <c r="N39" s="927"/>
      <c r="O39" s="927">
        <v>0</v>
      </c>
      <c r="P39" s="927"/>
      <c r="Q39" s="9"/>
      <c r="R39" s="9"/>
      <c r="S39" s="9"/>
      <c r="T39" s="9"/>
    </row>
    <row r="40" spans="1:20">
      <c r="A40" s="55">
        <v>2</v>
      </c>
      <c r="B40" s="904" t="s">
        <v>868</v>
      </c>
      <c r="C40" s="970"/>
      <c r="D40" s="905"/>
      <c r="E40" s="904">
        <v>0</v>
      </c>
      <c r="F40" s="905"/>
      <c r="G40" s="904" t="s">
        <v>869</v>
      </c>
      <c r="H40" s="905"/>
      <c r="I40" s="904">
        <v>0</v>
      </c>
      <c r="J40" s="905"/>
      <c r="K40" s="927">
        <v>0</v>
      </c>
      <c r="L40" s="927"/>
      <c r="M40" s="927" t="s">
        <v>870</v>
      </c>
      <c r="N40" s="927"/>
      <c r="O40" s="927">
        <v>0</v>
      </c>
      <c r="P40" s="927"/>
      <c r="Q40" s="9"/>
      <c r="R40" s="9"/>
      <c r="S40" s="9"/>
      <c r="T40" s="9"/>
    </row>
    <row r="41" spans="1:20">
      <c r="A41" s="55">
        <v>3</v>
      </c>
      <c r="B41" s="904">
        <v>0</v>
      </c>
      <c r="C41" s="970"/>
      <c r="D41" s="905"/>
      <c r="E41" s="904">
        <v>0</v>
      </c>
      <c r="F41" s="905"/>
      <c r="G41" s="904">
        <v>0</v>
      </c>
      <c r="H41" s="905"/>
      <c r="I41" s="904">
        <v>0</v>
      </c>
      <c r="J41" s="905"/>
      <c r="K41" s="927">
        <v>0</v>
      </c>
      <c r="L41" s="927"/>
      <c r="M41" s="927">
        <v>0</v>
      </c>
      <c r="N41" s="927"/>
      <c r="O41" s="927">
        <v>0</v>
      </c>
      <c r="P41" s="927"/>
      <c r="Q41" s="9"/>
      <c r="R41" s="9"/>
      <c r="S41" s="9"/>
      <c r="T41" s="9"/>
    </row>
    <row r="42" spans="1:20">
      <c r="A42" s="55">
        <v>4</v>
      </c>
      <c r="B42" s="979">
        <v>0</v>
      </c>
      <c r="C42" s="980"/>
      <c r="D42" s="981"/>
      <c r="E42" s="904">
        <v>0</v>
      </c>
      <c r="F42" s="905"/>
      <c r="G42" s="904">
        <v>0</v>
      </c>
      <c r="H42" s="905"/>
      <c r="I42" s="904">
        <v>0</v>
      </c>
      <c r="J42" s="905"/>
      <c r="K42" s="927">
        <v>0</v>
      </c>
      <c r="L42" s="927"/>
      <c r="M42" s="927">
        <v>0</v>
      </c>
      <c r="N42" s="927"/>
      <c r="O42" s="927">
        <v>0</v>
      </c>
      <c r="P42" s="927"/>
      <c r="Q42" s="9"/>
      <c r="R42" s="9"/>
      <c r="S42" s="9"/>
      <c r="T42" s="9"/>
    </row>
    <row r="45" spans="1:20" ht="13.9" customHeight="1">
      <c r="A45" s="910" t="s">
        <v>191</v>
      </c>
      <c r="B45" s="910"/>
      <c r="C45" s="910"/>
      <c r="D45" s="910"/>
      <c r="E45" s="910"/>
      <c r="F45" s="910"/>
      <c r="G45" s="910"/>
      <c r="H45" s="910"/>
      <c r="I45" s="910"/>
    </row>
    <row r="46" spans="1:20" ht="13.9" customHeight="1">
      <c r="A46" s="908" t="s">
        <v>58</v>
      </c>
      <c r="B46" s="908" t="s">
        <v>26</v>
      </c>
      <c r="C46" s="908"/>
      <c r="D46" s="908"/>
      <c r="E46" s="909" t="s">
        <v>27</v>
      </c>
      <c r="F46" s="909"/>
      <c r="G46" s="909"/>
      <c r="H46" s="971" t="s">
        <v>155</v>
      </c>
      <c r="I46"/>
    </row>
    <row r="47" spans="1:20" ht="15">
      <c r="A47" s="908"/>
      <c r="B47" s="345" t="s">
        <v>180</v>
      </c>
      <c r="C47" s="346" t="s">
        <v>102</v>
      </c>
      <c r="D47" s="345" t="s">
        <v>18</v>
      </c>
      <c r="E47" s="345" t="s">
        <v>180</v>
      </c>
      <c r="F47" s="346" t="s">
        <v>102</v>
      </c>
      <c r="G47" s="345" t="s">
        <v>18</v>
      </c>
      <c r="H47" s="972"/>
      <c r="I47"/>
    </row>
    <row r="48" spans="1:20" ht="14.25">
      <c r="A48" s="23" t="s">
        <v>983</v>
      </c>
      <c r="B48" s="242">
        <v>2.61</v>
      </c>
      <c r="C48" s="242">
        <v>2.19</v>
      </c>
      <c r="D48" s="729">
        <f>B48+C48</f>
        <v>4.8</v>
      </c>
      <c r="E48" s="729">
        <v>3.91</v>
      </c>
      <c r="F48" s="730">
        <v>3.25</v>
      </c>
      <c r="G48" s="730">
        <f>E48+F48</f>
        <v>7.16</v>
      </c>
      <c r="H48" s="43"/>
      <c r="I48" s="210"/>
      <c r="J48" s="201"/>
    </row>
    <row r="49" spans="1:19" ht="15">
      <c r="A49" s="356" t="s">
        <v>908</v>
      </c>
      <c r="B49" s="364">
        <v>2.75</v>
      </c>
      <c r="C49" s="364">
        <v>2.2799999999999998</v>
      </c>
      <c r="D49" s="364">
        <f>B49+C49</f>
        <v>5.0299999999999994</v>
      </c>
      <c r="E49" s="365">
        <v>4.12</v>
      </c>
      <c r="F49" s="364">
        <v>3.39</v>
      </c>
      <c r="G49" s="364">
        <f>E49+F49</f>
        <v>7.51</v>
      </c>
      <c r="H49" s="366" t="s">
        <v>181</v>
      </c>
      <c r="I49"/>
    </row>
    <row r="50" spans="1:19" ht="15">
      <c r="A50" s="92" t="s">
        <v>247</v>
      </c>
      <c r="B50" s="190"/>
      <c r="C50" s="190"/>
      <c r="D50" s="10"/>
      <c r="E50" s="10"/>
      <c r="F50" s="191"/>
      <c r="G50" s="191"/>
      <c r="H50" s="191"/>
      <c r="I50"/>
    </row>
    <row r="51" spans="1:19" ht="15">
      <c r="A51" s="92"/>
      <c r="B51" s="190"/>
      <c r="C51" s="190"/>
      <c r="D51" s="10"/>
      <c r="E51" s="10"/>
      <c r="F51" s="191"/>
      <c r="G51" s="191"/>
      <c r="H51" s="191"/>
      <c r="I51"/>
    </row>
    <row r="52" spans="1:19" ht="15">
      <c r="A52" s="24"/>
      <c r="B52" s="193"/>
      <c r="C52" s="193"/>
      <c r="D52" s="193"/>
      <c r="E52" s="193"/>
      <c r="F52" s="193"/>
      <c r="G52" s="193"/>
      <c r="H52" s="191"/>
      <c r="I52"/>
    </row>
    <row r="54" spans="1:19">
      <c r="D54" s="264"/>
      <c r="J54" s="264"/>
      <c r="K54" s="264"/>
      <c r="M54" s="264"/>
    </row>
    <row r="55" spans="1:19" s="13" customFormat="1" ht="12.75" customHeight="1">
      <c r="A55" s="12" t="s">
        <v>11</v>
      </c>
      <c r="B55" s="12"/>
      <c r="C55" s="12"/>
      <c r="D55" s="12"/>
      <c r="E55" s="12"/>
      <c r="F55" s="12"/>
      <c r="G55" s="12"/>
      <c r="I55" s="12"/>
      <c r="O55" s="906" t="s">
        <v>12</v>
      </c>
      <c r="P55" s="906"/>
      <c r="Q55" s="907"/>
    </row>
    <row r="56" spans="1:19" s="13" customFormat="1" ht="12.75" customHeight="1">
      <c r="A56" s="906" t="s">
        <v>13</v>
      </c>
      <c r="B56" s="906"/>
      <c r="C56" s="906"/>
      <c r="D56" s="906"/>
      <c r="E56" s="906"/>
      <c r="F56" s="906"/>
      <c r="G56" s="906"/>
      <c r="H56" s="906"/>
      <c r="I56" s="906"/>
      <c r="J56" s="906"/>
      <c r="K56" s="906"/>
      <c r="L56" s="906"/>
      <c r="M56" s="906"/>
      <c r="N56" s="906"/>
      <c r="O56" s="906"/>
      <c r="P56" s="906"/>
      <c r="Q56" s="906"/>
    </row>
    <row r="57" spans="1:19" s="13" customFormat="1" ht="13.15" customHeight="1">
      <c r="A57" s="894" t="s">
        <v>91</v>
      </c>
      <c r="B57" s="894"/>
      <c r="C57" s="894"/>
      <c r="D57" s="894"/>
      <c r="E57" s="894"/>
      <c r="F57" s="894"/>
      <c r="G57" s="894"/>
      <c r="H57" s="894"/>
      <c r="I57" s="894"/>
      <c r="J57" s="894"/>
      <c r="K57" s="894"/>
      <c r="L57" s="894"/>
      <c r="M57" s="894"/>
      <c r="N57" s="894"/>
      <c r="O57" s="894"/>
      <c r="P57" s="894"/>
      <c r="Q57" s="894"/>
      <c r="R57" s="894"/>
      <c r="S57" s="894"/>
    </row>
    <row r="58" spans="1:19" ht="12.75" customHeight="1">
      <c r="K58" s="264"/>
      <c r="N58" s="893" t="s">
        <v>83</v>
      </c>
      <c r="O58" s="893"/>
      <c r="P58" s="893"/>
      <c r="Q58" s="893"/>
    </row>
    <row r="59" spans="1:19">
      <c r="F59" s="264"/>
      <c r="I59" s="264"/>
    </row>
    <row r="60" spans="1:19">
      <c r="F60" s="264"/>
    </row>
    <row r="61" spans="1:19">
      <c r="C61" s="264"/>
    </row>
  </sheetData>
  <mergeCells count="174">
    <mergeCell ref="B40:D40"/>
    <mergeCell ref="H46:H47"/>
    <mergeCell ref="O41:P41"/>
    <mergeCell ref="M42:N42"/>
    <mergeCell ref="O42:P42"/>
    <mergeCell ref="K38:L38"/>
    <mergeCell ref="E38:F38"/>
    <mergeCell ref="E39:F39"/>
    <mergeCell ref="B37:D38"/>
    <mergeCell ref="K41:L41"/>
    <mergeCell ref="B41:D41"/>
    <mergeCell ref="B42:D42"/>
    <mergeCell ref="I41:J41"/>
    <mergeCell ref="I42:J42"/>
    <mergeCell ref="G42:H42"/>
    <mergeCell ref="E42:F42"/>
    <mergeCell ref="E37:J37"/>
    <mergeCell ref="G40:H40"/>
    <mergeCell ref="B39:D39"/>
    <mergeCell ref="E40:F40"/>
    <mergeCell ref="E41:F41"/>
    <mergeCell ref="K40:L40"/>
    <mergeCell ref="M38:N38"/>
    <mergeCell ref="M40:N40"/>
    <mergeCell ref="K30:L31"/>
    <mergeCell ref="M30:N31"/>
    <mergeCell ref="G38:H38"/>
    <mergeCell ref="G39:H39"/>
    <mergeCell ref="Q30:R31"/>
    <mergeCell ref="O38:P38"/>
    <mergeCell ref="K39:L39"/>
    <mergeCell ref="M28:N28"/>
    <mergeCell ref="A33:T33"/>
    <mergeCell ref="B28:D28"/>
    <mergeCell ref="E28:F28"/>
    <mergeCell ref="G28:H28"/>
    <mergeCell ref="B29:D29"/>
    <mergeCell ref="B32:D32"/>
    <mergeCell ref="E32:F32"/>
    <mergeCell ref="G32:H32"/>
    <mergeCell ref="I29:J29"/>
    <mergeCell ref="K29:L29"/>
    <mergeCell ref="S30:T31"/>
    <mergeCell ref="B35:H35"/>
    <mergeCell ref="O40:P40"/>
    <mergeCell ref="M39:N39"/>
    <mergeCell ref="O39:P39"/>
    <mergeCell ref="M41:N41"/>
    <mergeCell ref="O30:P31"/>
    <mergeCell ref="S24:T24"/>
    <mergeCell ref="O25:P25"/>
    <mergeCell ref="D10:E10"/>
    <mergeCell ref="F10:G10"/>
    <mergeCell ref="K37:P37"/>
    <mergeCell ref="S23:T23"/>
    <mergeCell ref="M23:N23"/>
    <mergeCell ref="K23:L23"/>
    <mergeCell ref="O26:P26"/>
    <mergeCell ref="K26:L26"/>
    <mergeCell ref="S32:T32"/>
    <mergeCell ref="S28:T28"/>
    <mergeCell ref="O28:P28"/>
    <mergeCell ref="M32:N32"/>
    <mergeCell ref="O32:P32"/>
    <mergeCell ref="Q32:R32"/>
    <mergeCell ref="Q29:R29"/>
    <mergeCell ref="Q26:R26"/>
    <mergeCell ref="D11:E11"/>
    <mergeCell ref="J12:K12"/>
    <mergeCell ref="D13:E13"/>
    <mergeCell ref="B13:C13"/>
    <mergeCell ref="B26:D26"/>
    <mergeCell ref="S26:T26"/>
    <mergeCell ref="Q25:R25"/>
    <mergeCell ref="S25:T25"/>
    <mergeCell ref="Q24:R24"/>
    <mergeCell ref="F13:G13"/>
    <mergeCell ref="B12:C12"/>
    <mergeCell ref="H13:I13"/>
    <mergeCell ref="H12:I12"/>
    <mergeCell ref="E23:F23"/>
    <mergeCell ref="M25:N25"/>
    <mergeCell ref="M26:N26"/>
    <mergeCell ref="A15:G15"/>
    <mergeCell ref="C16:D16"/>
    <mergeCell ref="A16:B16"/>
    <mergeCell ref="A17:B17"/>
    <mergeCell ref="C17:D17"/>
    <mergeCell ref="A22:A23"/>
    <mergeCell ref="I26:J26"/>
    <mergeCell ref="R1:S1"/>
    <mergeCell ref="A2:S2"/>
    <mergeCell ref="A3:S3"/>
    <mergeCell ref="A5:S5"/>
    <mergeCell ref="B9:C9"/>
    <mergeCell ref="A6:B6"/>
    <mergeCell ref="A7:I7"/>
    <mergeCell ref="D9:E9"/>
    <mergeCell ref="F9:G9"/>
    <mergeCell ref="H1:I1"/>
    <mergeCell ref="J9:K9"/>
    <mergeCell ref="H9:I9"/>
    <mergeCell ref="B27:D27"/>
    <mergeCell ref="E29:F29"/>
    <mergeCell ref="G29:H29"/>
    <mergeCell ref="A21:S21"/>
    <mergeCell ref="I23:J23"/>
    <mergeCell ref="Q28:R28"/>
    <mergeCell ref="O23:P23"/>
    <mergeCell ref="I28:J28"/>
    <mergeCell ref="E25:F25"/>
    <mergeCell ref="K28:L28"/>
    <mergeCell ref="I24:J24"/>
    <mergeCell ref="E27:F27"/>
    <mergeCell ref="G27:H27"/>
    <mergeCell ref="G25:H25"/>
    <mergeCell ref="I25:J25"/>
    <mergeCell ref="O27:P27"/>
    <mergeCell ref="S27:T27"/>
    <mergeCell ref="Q27:R27"/>
    <mergeCell ref="M27:N27"/>
    <mergeCell ref="I27:J27"/>
    <mergeCell ref="K27:L27"/>
    <mergeCell ref="G24:H24"/>
    <mergeCell ref="E26:F26"/>
    <mergeCell ref="G26:H26"/>
    <mergeCell ref="H10:I10"/>
    <mergeCell ref="B10:C10"/>
    <mergeCell ref="B24:D24"/>
    <mergeCell ref="B25:D25"/>
    <mergeCell ref="E24:F24"/>
    <mergeCell ref="K24:L24"/>
    <mergeCell ref="M22:T22"/>
    <mergeCell ref="B22:D23"/>
    <mergeCell ref="E22:L22"/>
    <mergeCell ref="Q23:R23"/>
    <mergeCell ref="J13:K13"/>
    <mergeCell ref="J11:K11"/>
    <mergeCell ref="F11:G11"/>
    <mergeCell ref="H11:I11"/>
    <mergeCell ref="G23:H23"/>
    <mergeCell ref="A18:B18"/>
    <mergeCell ref="J10:K10"/>
    <mergeCell ref="C18:D18"/>
    <mergeCell ref="B11:C11"/>
    <mergeCell ref="M24:N24"/>
    <mergeCell ref="O24:P24"/>
    <mergeCell ref="K25:L25"/>
    <mergeCell ref="D12:E12"/>
    <mergeCell ref="F12:G12"/>
    <mergeCell ref="N58:Q58"/>
    <mergeCell ref="A57:S57"/>
    <mergeCell ref="S29:T29"/>
    <mergeCell ref="M29:N29"/>
    <mergeCell ref="O29:P29"/>
    <mergeCell ref="K32:L32"/>
    <mergeCell ref="I32:J32"/>
    <mergeCell ref="S37:T37"/>
    <mergeCell ref="I38:J38"/>
    <mergeCell ref="I39:J39"/>
    <mergeCell ref="I40:J40"/>
    <mergeCell ref="Q37:R37"/>
    <mergeCell ref="O55:Q55"/>
    <mergeCell ref="A56:Q56"/>
    <mergeCell ref="A46:A47"/>
    <mergeCell ref="B46:D46"/>
    <mergeCell ref="E46:G46"/>
    <mergeCell ref="A45:I45"/>
    <mergeCell ref="G41:H41"/>
    <mergeCell ref="B30:C31"/>
    <mergeCell ref="I30:J31"/>
    <mergeCell ref="E30:F31"/>
    <mergeCell ref="G30:H31"/>
    <mergeCell ref="K42:L42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67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5"/>
  <sheetViews>
    <sheetView topLeftCell="A22" zoomScaleSheetLayoutView="90" workbookViewId="0">
      <selection activeCell="F43" sqref="F43"/>
    </sheetView>
  </sheetViews>
  <sheetFormatPr defaultRowHeight="12.75"/>
  <cols>
    <col min="1" max="1" width="6.42578125" customWidth="1"/>
    <col min="2" max="2" width="18" customWidth="1"/>
    <col min="3" max="3" width="16.7109375" customWidth="1"/>
    <col min="4" max="4" width="9.42578125" customWidth="1"/>
    <col min="5" max="5" width="9" customWidth="1"/>
    <col min="6" max="6" width="11.5703125" customWidth="1"/>
    <col min="7" max="8" width="10.42578125" customWidth="1"/>
    <col min="9" max="10" width="10.42578125" style="230" customWidth="1"/>
    <col min="11" max="11" width="10.5703125" customWidth="1"/>
    <col min="12" max="12" width="10.42578125" customWidth="1"/>
    <col min="13" max="13" width="11.5703125" customWidth="1"/>
    <col min="14" max="14" width="13" customWidth="1"/>
  </cols>
  <sheetData>
    <row r="1" spans="1:14" ht="18">
      <c r="A1" s="1065" t="s">
        <v>735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N1" s="176" t="s">
        <v>551</v>
      </c>
    </row>
    <row r="2" spans="1:14" ht="21">
      <c r="A2" s="1066" t="s">
        <v>882</v>
      </c>
      <c r="B2" s="1066"/>
      <c r="C2" s="1066"/>
      <c r="D2" s="1066"/>
      <c r="E2" s="1066"/>
      <c r="F2" s="1066"/>
      <c r="G2" s="1066"/>
      <c r="H2" s="1066"/>
      <c r="I2" s="1066"/>
      <c r="J2" s="1066"/>
      <c r="K2" s="1066"/>
      <c r="L2" s="1066"/>
      <c r="M2" s="1066"/>
      <c r="N2" s="1066"/>
    </row>
    <row r="3" spans="1:14" ht="3" customHeight="1">
      <c r="A3" s="145"/>
      <c r="B3" s="145"/>
      <c r="C3" s="145"/>
      <c r="D3" s="145"/>
      <c r="E3" s="145"/>
      <c r="F3" s="145"/>
      <c r="G3" s="145"/>
      <c r="H3" s="145"/>
      <c r="I3" s="228"/>
      <c r="J3" s="228"/>
    </row>
    <row r="4" spans="1:14" ht="18">
      <c r="A4" s="1155" t="s">
        <v>550</v>
      </c>
      <c r="B4" s="1155"/>
      <c r="C4" s="1155"/>
      <c r="D4" s="1155"/>
      <c r="E4" s="1155"/>
      <c r="F4" s="1155"/>
      <c r="G4" s="1155"/>
      <c r="H4" s="1155"/>
      <c r="I4" s="1155"/>
      <c r="J4" s="1155"/>
      <c r="K4" s="1155"/>
      <c r="L4" s="1155"/>
      <c r="M4" s="1155"/>
      <c r="N4" s="1155"/>
    </row>
    <row r="5" spans="1:14" ht="15">
      <c r="A5" s="146" t="s">
        <v>733</v>
      </c>
      <c r="B5" s="146"/>
      <c r="C5" s="146"/>
      <c r="D5" s="146"/>
      <c r="E5" s="146"/>
      <c r="F5" s="146"/>
      <c r="G5" s="146"/>
      <c r="H5" s="145"/>
      <c r="I5" s="228"/>
      <c r="J5" s="228"/>
      <c r="L5" s="12" t="s">
        <v>884</v>
      </c>
    </row>
    <row r="6" spans="1:14" ht="28.5" customHeight="1">
      <c r="A6" s="1153" t="s">
        <v>2</v>
      </c>
      <c r="B6" s="1153" t="s">
        <v>38</v>
      </c>
      <c r="C6" s="936" t="s">
        <v>428</v>
      </c>
      <c r="D6" s="982" t="s">
        <v>482</v>
      </c>
      <c r="E6" s="982"/>
      <c r="F6" s="982"/>
      <c r="G6" s="982"/>
      <c r="H6" s="941"/>
      <c r="I6" s="936" t="s">
        <v>578</v>
      </c>
      <c r="J6" s="936" t="s">
        <v>579</v>
      </c>
      <c r="K6" s="1156" t="s">
        <v>530</v>
      </c>
      <c r="L6" s="1156"/>
      <c r="M6" s="1156"/>
      <c r="N6" s="1156"/>
    </row>
    <row r="7" spans="1:14" ht="39" customHeight="1">
      <c r="A7" s="1154"/>
      <c r="B7" s="1154"/>
      <c r="C7" s="936"/>
      <c r="D7" s="339" t="s">
        <v>481</v>
      </c>
      <c r="E7" s="339" t="s">
        <v>429</v>
      </c>
      <c r="F7" s="340" t="s">
        <v>430</v>
      </c>
      <c r="G7" s="339" t="s">
        <v>431</v>
      </c>
      <c r="H7" s="339" t="s">
        <v>48</v>
      </c>
      <c r="I7" s="936"/>
      <c r="J7" s="936"/>
      <c r="K7" s="429" t="s">
        <v>432</v>
      </c>
      <c r="L7" s="339" t="s">
        <v>531</v>
      </c>
      <c r="M7" s="339" t="s">
        <v>433</v>
      </c>
      <c r="N7" s="339" t="s">
        <v>434</v>
      </c>
    </row>
    <row r="8" spans="1:14" ht="15">
      <c r="A8" s="355" t="s">
        <v>278</v>
      </c>
      <c r="B8" s="355" t="s">
        <v>279</v>
      </c>
      <c r="C8" s="355" t="s">
        <v>280</v>
      </c>
      <c r="D8" s="355" t="s">
        <v>281</v>
      </c>
      <c r="E8" s="355" t="s">
        <v>282</v>
      </c>
      <c r="F8" s="355" t="s">
        <v>283</v>
      </c>
      <c r="G8" s="355" t="s">
        <v>284</v>
      </c>
      <c r="H8" s="355" t="s">
        <v>285</v>
      </c>
      <c r="I8" s="355" t="s">
        <v>306</v>
      </c>
      <c r="J8" s="355" t="s">
        <v>307</v>
      </c>
      <c r="K8" s="355" t="s">
        <v>308</v>
      </c>
      <c r="L8" s="355" t="s">
        <v>336</v>
      </c>
      <c r="M8" s="355" t="s">
        <v>337</v>
      </c>
      <c r="N8" s="355" t="s">
        <v>338</v>
      </c>
    </row>
    <row r="9" spans="1:14" ht="15">
      <c r="A9" s="84">
        <v>1</v>
      </c>
      <c r="B9" s="225" t="s">
        <v>685</v>
      </c>
      <c r="C9" s="298">
        <v>1650</v>
      </c>
      <c r="D9" s="298">
        <v>72</v>
      </c>
      <c r="E9" s="298">
        <v>478</v>
      </c>
      <c r="F9" s="298">
        <v>1100</v>
      </c>
      <c r="G9" s="298">
        <v>0</v>
      </c>
      <c r="H9" s="298">
        <v>0</v>
      </c>
      <c r="I9" s="303">
        <v>1308</v>
      </c>
      <c r="J9" s="681">
        <f>C9</f>
        <v>1650</v>
      </c>
      <c r="K9" s="298">
        <f>C9</f>
        <v>1650</v>
      </c>
      <c r="L9" s="298">
        <v>1650</v>
      </c>
      <c r="M9" s="298">
        <v>1650</v>
      </c>
      <c r="N9" s="298">
        <f>C9</f>
        <v>1650</v>
      </c>
    </row>
    <row r="10" spans="1:14" ht="15">
      <c r="A10" s="84">
        <v>2</v>
      </c>
      <c r="B10" s="225" t="s">
        <v>686</v>
      </c>
      <c r="C10" s="298">
        <v>2906</v>
      </c>
      <c r="D10" s="298">
        <v>1163</v>
      </c>
      <c r="E10" s="298">
        <v>1018</v>
      </c>
      <c r="F10" s="298">
        <v>725</v>
      </c>
      <c r="G10" s="298">
        <v>0</v>
      </c>
      <c r="H10" s="298">
        <v>0</v>
      </c>
      <c r="I10" s="303">
        <v>1801</v>
      </c>
      <c r="J10" s="681">
        <f t="shared" ref="J10:J38" si="0">C10</f>
        <v>2906</v>
      </c>
      <c r="K10" s="298">
        <f t="shared" ref="K10:K38" si="1">C10</f>
        <v>2906</v>
      </c>
      <c r="L10" s="298">
        <v>1801</v>
      </c>
      <c r="M10" s="298">
        <v>1906</v>
      </c>
      <c r="N10" s="298">
        <f t="shared" ref="N10:N38" si="2">C10</f>
        <v>2906</v>
      </c>
    </row>
    <row r="11" spans="1:14" ht="15">
      <c r="A11" s="84">
        <v>3</v>
      </c>
      <c r="B11" s="225" t="s">
        <v>687</v>
      </c>
      <c r="C11" s="298">
        <v>1778</v>
      </c>
      <c r="D11" s="298">
        <v>111</v>
      </c>
      <c r="E11" s="298">
        <v>261</v>
      </c>
      <c r="F11" s="298">
        <v>1424</v>
      </c>
      <c r="G11" s="298">
        <v>10</v>
      </c>
      <c r="H11" s="298">
        <v>38</v>
      </c>
      <c r="I11" s="303">
        <v>203</v>
      </c>
      <c r="J11" s="681">
        <f t="shared" si="0"/>
        <v>1778</v>
      </c>
      <c r="K11" s="298">
        <f t="shared" si="1"/>
        <v>1778</v>
      </c>
      <c r="L11" s="298">
        <v>1778</v>
      </c>
      <c r="M11" s="298">
        <v>1778</v>
      </c>
      <c r="N11" s="298">
        <f t="shared" si="2"/>
        <v>1778</v>
      </c>
    </row>
    <row r="12" spans="1:14" ht="15">
      <c r="A12" s="84">
        <v>4</v>
      </c>
      <c r="B12" s="225" t="s">
        <v>688</v>
      </c>
      <c r="C12" s="298">
        <v>1906</v>
      </c>
      <c r="D12" s="298">
        <v>184</v>
      </c>
      <c r="E12" s="298">
        <v>311</v>
      </c>
      <c r="F12" s="298">
        <v>1906</v>
      </c>
      <c r="G12" s="298">
        <v>18</v>
      </c>
      <c r="H12" s="298">
        <v>0</v>
      </c>
      <c r="I12" s="303">
        <v>862</v>
      </c>
      <c r="J12" s="681">
        <v>1906</v>
      </c>
      <c r="K12" s="298">
        <v>1906</v>
      </c>
      <c r="L12" s="298">
        <v>1023</v>
      </c>
      <c r="M12" s="298">
        <v>369</v>
      </c>
      <c r="N12" s="298">
        <v>1906</v>
      </c>
    </row>
    <row r="13" spans="1:14" ht="15">
      <c r="A13" s="84">
        <v>5</v>
      </c>
      <c r="B13" s="225" t="s">
        <v>689</v>
      </c>
      <c r="C13" s="298">
        <v>2283</v>
      </c>
      <c r="D13" s="298">
        <v>132</v>
      </c>
      <c r="E13" s="298">
        <v>0</v>
      </c>
      <c r="F13" s="298">
        <v>2205</v>
      </c>
      <c r="G13" s="298">
        <v>0</v>
      </c>
      <c r="H13" s="298">
        <v>0</v>
      </c>
      <c r="I13" s="303">
        <v>525</v>
      </c>
      <c r="J13" s="681">
        <f t="shared" si="0"/>
        <v>2283</v>
      </c>
      <c r="K13" s="298">
        <f t="shared" si="1"/>
        <v>2283</v>
      </c>
      <c r="L13" s="298">
        <v>2283</v>
      </c>
      <c r="M13" s="298">
        <v>2283</v>
      </c>
      <c r="N13" s="298">
        <f t="shared" si="2"/>
        <v>2283</v>
      </c>
    </row>
    <row r="14" spans="1:14" ht="15">
      <c r="A14" s="84">
        <v>6</v>
      </c>
      <c r="B14" s="225" t="s">
        <v>690</v>
      </c>
      <c r="C14" s="298">
        <v>805</v>
      </c>
      <c r="D14" s="298">
        <v>116</v>
      </c>
      <c r="E14" s="298">
        <v>7</v>
      </c>
      <c r="F14" s="298">
        <v>681</v>
      </c>
      <c r="G14" s="298">
        <v>0</v>
      </c>
      <c r="H14" s="298">
        <v>0</v>
      </c>
      <c r="I14" s="303">
        <v>804</v>
      </c>
      <c r="J14" s="681">
        <f t="shared" si="0"/>
        <v>805</v>
      </c>
      <c r="K14" s="298">
        <f t="shared" si="1"/>
        <v>805</v>
      </c>
      <c r="L14" s="298">
        <v>805</v>
      </c>
      <c r="M14" s="298">
        <v>805</v>
      </c>
      <c r="N14" s="298">
        <f t="shared" si="2"/>
        <v>805</v>
      </c>
    </row>
    <row r="15" spans="1:14" ht="15">
      <c r="A15" s="84">
        <v>7</v>
      </c>
      <c r="B15" s="225" t="s">
        <v>691</v>
      </c>
      <c r="C15" s="298">
        <v>2327</v>
      </c>
      <c r="D15" s="298">
        <v>106</v>
      </c>
      <c r="E15" s="298">
        <v>265</v>
      </c>
      <c r="F15" s="298">
        <v>2033</v>
      </c>
      <c r="G15" s="298">
        <v>0</v>
      </c>
      <c r="H15" s="298">
        <v>0</v>
      </c>
      <c r="I15" s="303">
        <v>2327</v>
      </c>
      <c r="J15" s="681">
        <f t="shared" si="0"/>
        <v>2327</v>
      </c>
      <c r="K15" s="298">
        <f t="shared" si="1"/>
        <v>2327</v>
      </c>
      <c r="L15" s="298">
        <v>2327</v>
      </c>
      <c r="M15" s="298">
        <v>2327</v>
      </c>
      <c r="N15" s="298">
        <f t="shared" si="2"/>
        <v>2327</v>
      </c>
    </row>
    <row r="16" spans="1:14" ht="15">
      <c r="A16" s="84">
        <v>8</v>
      </c>
      <c r="B16" s="225" t="s">
        <v>692</v>
      </c>
      <c r="C16" s="298">
        <v>597</v>
      </c>
      <c r="D16" s="298">
        <v>24</v>
      </c>
      <c r="E16" s="298">
        <v>15</v>
      </c>
      <c r="F16" s="298">
        <v>560</v>
      </c>
      <c r="G16" s="298">
        <v>0</v>
      </c>
      <c r="H16" s="298">
        <v>0</v>
      </c>
      <c r="I16" s="303">
        <v>597</v>
      </c>
      <c r="J16" s="681">
        <f t="shared" si="0"/>
        <v>597</v>
      </c>
      <c r="K16" s="298">
        <f t="shared" si="1"/>
        <v>597</v>
      </c>
      <c r="L16" s="298">
        <v>597</v>
      </c>
      <c r="M16" s="298">
        <v>597</v>
      </c>
      <c r="N16" s="298">
        <f t="shared" si="2"/>
        <v>597</v>
      </c>
    </row>
    <row r="17" spans="1:14" ht="15">
      <c r="A17" s="84">
        <v>9</v>
      </c>
      <c r="B17" s="225" t="s">
        <v>693</v>
      </c>
      <c r="C17" s="298">
        <v>1519</v>
      </c>
      <c r="D17" s="298">
        <v>278</v>
      </c>
      <c r="E17" s="298">
        <v>138</v>
      </c>
      <c r="F17" s="298">
        <v>1032</v>
      </c>
      <c r="G17" s="298">
        <v>114</v>
      </c>
      <c r="H17" s="298">
        <v>6</v>
      </c>
      <c r="I17" s="303">
        <v>1519</v>
      </c>
      <c r="J17" s="681">
        <f t="shared" si="0"/>
        <v>1519</v>
      </c>
      <c r="K17" s="298">
        <f t="shared" si="1"/>
        <v>1519</v>
      </c>
      <c r="L17" s="298">
        <v>1519</v>
      </c>
      <c r="M17" s="298">
        <v>1519</v>
      </c>
      <c r="N17" s="298">
        <f t="shared" si="2"/>
        <v>1519</v>
      </c>
    </row>
    <row r="18" spans="1:14" ht="15">
      <c r="A18" s="84">
        <v>10</v>
      </c>
      <c r="B18" s="225" t="s">
        <v>694</v>
      </c>
      <c r="C18" s="298">
        <v>1328</v>
      </c>
      <c r="D18" s="298">
        <v>39</v>
      </c>
      <c r="E18" s="298">
        <v>332</v>
      </c>
      <c r="F18" s="298">
        <v>194</v>
      </c>
      <c r="G18" s="298">
        <v>105</v>
      </c>
      <c r="H18" s="298">
        <v>746</v>
      </c>
      <c r="I18" s="303">
        <v>358</v>
      </c>
      <c r="J18" s="681">
        <f t="shared" si="0"/>
        <v>1328</v>
      </c>
      <c r="K18" s="298">
        <f t="shared" si="1"/>
        <v>1328</v>
      </c>
      <c r="L18" s="298">
        <v>1328</v>
      </c>
      <c r="M18" s="298">
        <v>1328</v>
      </c>
      <c r="N18" s="298">
        <f t="shared" si="2"/>
        <v>1328</v>
      </c>
    </row>
    <row r="19" spans="1:14" ht="15">
      <c r="A19" s="84">
        <v>11</v>
      </c>
      <c r="B19" s="225" t="s">
        <v>695</v>
      </c>
      <c r="C19" s="298">
        <v>3576</v>
      </c>
      <c r="D19" s="298">
        <v>506</v>
      </c>
      <c r="E19" s="298">
        <v>775</v>
      </c>
      <c r="F19" s="298">
        <v>2234</v>
      </c>
      <c r="G19" s="298">
        <v>1</v>
      </c>
      <c r="H19" s="298">
        <v>79</v>
      </c>
      <c r="I19" s="303">
        <v>1302</v>
      </c>
      <c r="J19" s="681">
        <f t="shared" si="0"/>
        <v>3576</v>
      </c>
      <c r="K19" s="298">
        <f t="shared" si="1"/>
        <v>3576</v>
      </c>
      <c r="L19" s="298">
        <v>3576</v>
      </c>
      <c r="M19" s="298">
        <v>3576</v>
      </c>
      <c r="N19" s="298">
        <f t="shared" si="2"/>
        <v>3576</v>
      </c>
    </row>
    <row r="20" spans="1:14" ht="15">
      <c r="A20" s="84">
        <v>12</v>
      </c>
      <c r="B20" s="225" t="s">
        <v>696</v>
      </c>
      <c r="C20" s="298">
        <v>1483</v>
      </c>
      <c r="D20" s="298">
        <v>231</v>
      </c>
      <c r="E20" s="298">
        <v>225</v>
      </c>
      <c r="F20" s="298">
        <v>1076</v>
      </c>
      <c r="G20" s="298">
        <v>0</v>
      </c>
      <c r="H20" s="298">
        <v>0</v>
      </c>
      <c r="I20" s="303">
        <v>1483</v>
      </c>
      <c r="J20" s="681">
        <f t="shared" si="0"/>
        <v>1483</v>
      </c>
      <c r="K20" s="298">
        <f t="shared" si="1"/>
        <v>1483</v>
      </c>
      <c r="L20" s="298">
        <v>1483</v>
      </c>
      <c r="M20" s="298">
        <v>1483</v>
      </c>
      <c r="N20" s="298">
        <f t="shared" si="2"/>
        <v>1483</v>
      </c>
    </row>
    <row r="21" spans="1:14" ht="15">
      <c r="A21" s="84">
        <v>13</v>
      </c>
      <c r="B21" s="225" t="s">
        <v>697</v>
      </c>
      <c r="C21" s="298">
        <v>2391</v>
      </c>
      <c r="D21" s="298">
        <v>115</v>
      </c>
      <c r="E21" s="298">
        <v>2327</v>
      </c>
      <c r="F21" s="298">
        <v>102</v>
      </c>
      <c r="G21" s="298">
        <v>0</v>
      </c>
      <c r="H21" s="298">
        <v>0</v>
      </c>
      <c r="I21" s="303">
        <v>2391</v>
      </c>
      <c r="J21" s="681">
        <f t="shared" si="0"/>
        <v>2391</v>
      </c>
      <c r="K21" s="298">
        <f t="shared" si="1"/>
        <v>2391</v>
      </c>
      <c r="L21" s="298">
        <v>2391</v>
      </c>
      <c r="M21" s="298">
        <v>2391</v>
      </c>
      <c r="N21" s="298">
        <f t="shared" si="2"/>
        <v>2391</v>
      </c>
    </row>
    <row r="22" spans="1:14" ht="15">
      <c r="A22" s="84">
        <v>14</v>
      </c>
      <c r="B22" s="225" t="s">
        <v>698</v>
      </c>
      <c r="C22" s="298">
        <v>671</v>
      </c>
      <c r="D22" s="298">
        <v>181</v>
      </c>
      <c r="E22" s="298">
        <v>136</v>
      </c>
      <c r="F22" s="298">
        <v>354</v>
      </c>
      <c r="G22" s="298">
        <v>0</v>
      </c>
      <c r="H22" s="298">
        <v>0</v>
      </c>
      <c r="I22" s="303">
        <v>671</v>
      </c>
      <c r="J22" s="681">
        <f t="shared" si="0"/>
        <v>671</v>
      </c>
      <c r="K22" s="298">
        <f t="shared" si="1"/>
        <v>671</v>
      </c>
      <c r="L22" s="298">
        <v>671</v>
      </c>
      <c r="M22" s="298">
        <v>671</v>
      </c>
      <c r="N22" s="298">
        <f t="shared" si="2"/>
        <v>671</v>
      </c>
    </row>
    <row r="23" spans="1:14" ht="15">
      <c r="A23" s="84">
        <v>15</v>
      </c>
      <c r="B23" s="225" t="s">
        <v>699</v>
      </c>
      <c r="C23" s="303">
        <v>2433</v>
      </c>
      <c r="D23" s="303">
        <v>154</v>
      </c>
      <c r="E23" s="303">
        <v>19</v>
      </c>
      <c r="F23" s="303">
        <v>2278</v>
      </c>
      <c r="G23" s="303">
        <v>0</v>
      </c>
      <c r="H23" s="303">
        <v>11</v>
      </c>
      <c r="I23" s="303">
        <v>1797</v>
      </c>
      <c r="J23" s="681">
        <f t="shared" si="0"/>
        <v>2433</v>
      </c>
      <c r="K23" s="298">
        <f t="shared" si="1"/>
        <v>2433</v>
      </c>
      <c r="L23" s="303">
        <v>2433</v>
      </c>
      <c r="M23" s="303">
        <v>2433</v>
      </c>
      <c r="N23" s="298">
        <f t="shared" si="2"/>
        <v>2433</v>
      </c>
    </row>
    <row r="24" spans="1:14" ht="15">
      <c r="A24" s="84">
        <v>16</v>
      </c>
      <c r="B24" s="227" t="s">
        <v>700</v>
      </c>
      <c r="C24" s="298">
        <v>1935</v>
      </c>
      <c r="D24" s="298">
        <v>72</v>
      </c>
      <c r="E24" s="298">
        <v>26</v>
      </c>
      <c r="F24" s="298">
        <v>1431</v>
      </c>
      <c r="G24" s="298">
        <v>200</v>
      </c>
      <c r="H24" s="298">
        <v>222</v>
      </c>
      <c r="I24" s="303">
        <v>1935</v>
      </c>
      <c r="J24" s="681">
        <f t="shared" si="0"/>
        <v>1935</v>
      </c>
      <c r="K24" s="298">
        <f t="shared" si="1"/>
        <v>1935</v>
      </c>
      <c r="L24" s="298">
        <v>1935</v>
      </c>
      <c r="M24" s="298">
        <v>1935</v>
      </c>
      <c r="N24" s="298">
        <f t="shared" si="2"/>
        <v>1935</v>
      </c>
    </row>
    <row r="25" spans="1:14" ht="15">
      <c r="A25" s="84">
        <v>17</v>
      </c>
      <c r="B25" s="227" t="s">
        <v>701</v>
      </c>
      <c r="C25" s="298">
        <v>2001</v>
      </c>
      <c r="D25" s="298">
        <v>67</v>
      </c>
      <c r="E25" s="298">
        <v>0</v>
      </c>
      <c r="F25" s="298">
        <v>0</v>
      </c>
      <c r="G25" s="298">
        <v>2031</v>
      </c>
      <c r="H25" s="298">
        <v>0</v>
      </c>
      <c r="I25" s="303">
        <v>2001</v>
      </c>
      <c r="J25" s="681">
        <f t="shared" si="0"/>
        <v>2001</v>
      </c>
      <c r="K25" s="298">
        <f t="shared" si="1"/>
        <v>2001</v>
      </c>
      <c r="L25" s="298">
        <v>2001</v>
      </c>
      <c r="M25" s="298">
        <v>2001</v>
      </c>
      <c r="N25" s="298">
        <f t="shared" si="2"/>
        <v>2001</v>
      </c>
    </row>
    <row r="26" spans="1:14" ht="15">
      <c r="A26" s="84">
        <v>18</v>
      </c>
      <c r="B26" s="227" t="s">
        <v>702</v>
      </c>
      <c r="C26" s="298">
        <v>2832</v>
      </c>
      <c r="D26" s="298">
        <v>119</v>
      </c>
      <c r="E26" s="298">
        <v>639</v>
      </c>
      <c r="F26" s="298">
        <v>2161</v>
      </c>
      <c r="G26" s="298">
        <v>0</v>
      </c>
      <c r="H26" s="298">
        <v>0</v>
      </c>
      <c r="I26" s="303">
        <v>1114</v>
      </c>
      <c r="J26" s="681">
        <f t="shared" si="0"/>
        <v>2832</v>
      </c>
      <c r="K26" s="298">
        <f t="shared" si="1"/>
        <v>2832</v>
      </c>
      <c r="L26" s="298">
        <v>2832</v>
      </c>
      <c r="M26" s="298">
        <v>2832</v>
      </c>
      <c r="N26" s="298">
        <f t="shared" si="2"/>
        <v>2832</v>
      </c>
    </row>
    <row r="27" spans="1:14" ht="15">
      <c r="A27" s="84">
        <v>19</v>
      </c>
      <c r="B27" s="227" t="s">
        <v>703</v>
      </c>
      <c r="C27" s="298">
        <v>1512</v>
      </c>
      <c r="D27" s="298">
        <v>385</v>
      </c>
      <c r="E27" s="298">
        <v>239</v>
      </c>
      <c r="F27" s="298"/>
      <c r="G27" s="298">
        <v>16</v>
      </c>
      <c r="H27" s="298">
        <v>0</v>
      </c>
      <c r="I27" s="303">
        <v>1512</v>
      </c>
      <c r="J27" s="681">
        <f t="shared" si="0"/>
        <v>1512</v>
      </c>
      <c r="K27" s="298">
        <f t="shared" si="1"/>
        <v>1512</v>
      </c>
      <c r="L27" s="298">
        <v>1512</v>
      </c>
      <c r="M27" s="298">
        <v>1512</v>
      </c>
      <c r="N27" s="298">
        <f t="shared" si="2"/>
        <v>1512</v>
      </c>
    </row>
    <row r="28" spans="1:14" ht="15">
      <c r="A28" s="84">
        <v>20</v>
      </c>
      <c r="B28" s="227" t="s">
        <v>704</v>
      </c>
      <c r="C28" s="298">
        <v>2673</v>
      </c>
      <c r="D28" s="298">
        <v>43</v>
      </c>
      <c r="E28" s="298">
        <v>95</v>
      </c>
      <c r="F28" s="298">
        <v>1136</v>
      </c>
      <c r="G28" s="298">
        <v>0</v>
      </c>
      <c r="H28" s="298">
        <v>1422</v>
      </c>
      <c r="I28" s="303">
        <v>2673</v>
      </c>
      <c r="J28" s="681">
        <f t="shared" si="0"/>
        <v>2673</v>
      </c>
      <c r="K28" s="298">
        <f t="shared" si="1"/>
        <v>2673</v>
      </c>
      <c r="L28" s="298">
        <v>2673</v>
      </c>
      <c r="M28" s="298">
        <v>2673</v>
      </c>
      <c r="N28" s="298">
        <f t="shared" si="2"/>
        <v>2673</v>
      </c>
    </row>
    <row r="29" spans="1:14" ht="15">
      <c r="A29" s="84">
        <v>21</v>
      </c>
      <c r="B29" s="227" t="s">
        <v>705</v>
      </c>
      <c r="C29" s="298">
        <v>1377</v>
      </c>
      <c r="D29" s="298">
        <v>49</v>
      </c>
      <c r="E29" s="298">
        <v>144</v>
      </c>
      <c r="F29" s="298">
        <v>1184</v>
      </c>
      <c r="G29" s="298">
        <v>0</v>
      </c>
      <c r="H29" s="298">
        <v>0</v>
      </c>
      <c r="I29" s="303">
        <v>1377</v>
      </c>
      <c r="J29" s="681">
        <f t="shared" si="0"/>
        <v>1377</v>
      </c>
      <c r="K29" s="298">
        <f t="shared" si="1"/>
        <v>1377</v>
      </c>
      <c r="L29" s="298">
        <v>141</v>
      </c>
      <c r="M29" s="298">
        <v>141</v>
      </c>
      <c r="N29" s="298">
        <f t="shared" si="2"/>
        <v>1377</v>
      </c>
    </row>
    <row r="30" spans="1:14" ht="15">
      <c r="A30" s="84">
        <v>22</v>
      </c>
      <c r="B30" s="227" t="s">
        <v>706</v>
      </c>
      <c r="C30" s="298">
        <v>4358</v>
      </c>
      <c r="D30" s="298">
        <v>202</v>
      </c>
      <c r="E30" s="298">
        <v>113</v>
      </c>
      <c r="F30" s="298">
        <v>4001</v>
      </c>
      <c r="G30" s="298">
        <v>42</v>
      </c>
      <c r="H30" s="298">
        <v>0</v>
      </c>
      <c r="I30" s="303">
        <v>4465</v>
      </c>
      <c r="J30" s="681">
        <f t="shared" si="0"/>
        <v>4358</v>
      </c>
      <c r="K30" s="298">
        <f t="shared" si="1"/>
        <v>4358</v>
      </c>
      <c r="L30" s="298">
        <v>2109</v>
      </c>
      <c r="M30" s="298">
        <v>169</v>
      </c>
      <c r="N30" s="298">
        <f t="shared" si="2"/>
        <v>4358</v>
      </c>
    </row>
    <row r="31" spans="1:14" ht="15">
      <c r="A31" s="84">
        <v>23</v>
      </c>
      <c r="B31" s="227" t="s">
        <v>707</v>
      </c>
      <c r="C31" s="298">
        <v>1949</v>
      </c>
      <c r="D31" s="298">
        <v>172</v>
      </c>
      <c r="E31" s="298">
        <v>33</v>
      </c>
      <c r="F31" s="298">
        <v>1729</v>
      </c>
      <c r="G31" s="874">
        <v>0</v>
      </c>
      <c r="H31" s="874">
        <v>0</v>
      </c>
      <c r="I31" s="303">
        <v>1949</v>
      </c>
      <c r="J31" s="681">
        <f t="shared" si="0"/>
        <v>1949</v>
      </c>
      <c r="K31" s="298">
        <f t="shared" si="1"/>
        <v>1949</v>
      </c>
      <c r="L31" s="298">
        <v>1934</v>
      </c>
      <c r="M31" s="298">
        <v>1934</v>
      </c>
      <c r="N31" s="298">
        <v>1949</v>
      </c>
    </row>
    <row r="32" spans="1:14" ht="15">
      <c r="A32" s="84">
        <v>24</v>
      </c>
      <c r="B32" s="227" t="s">
        <v>708</v>
      </c>
      <c r="C32" s="256">
        <v>1206</v>
      </c>
      <c r="D32" s="256">
        <v>173</v>
      </c>
      <c r="E32" s="256">
        <v>91</v>
      </c>
      <c r="F32" s="256">
        <v>878</v>
      </c>
      <c r="G32" s="256">
        <v>12</v>
      </c>
      <c r="H32" s="256">
        <v>53</v>
      </c>
      <c r="I32" s="385">
        <v>738</v>
      </c>
      <c r="J32" s="681">
        <f t="shared" si="0"/>
        <v>1206</v>
      </c>
      <c r="K32" s="298">
        <f t="shared" si="1"/>
        <v>1206</v>
      </c>
      <c r="L32" s="256">
        <v>1206</v>
      </c>
      <c r="M32" s="256">
        <v>1206</v>
      </c>
      <c r="N32" s="298">
        <f t="shared" si="2"/>
        <v>1206</v>
      </c>
    </row>
    <row r="33" spans="1:15" ht="15">
      <c r="A33" s="84">
        <v>25</v>
      </c>
      <c r="B33" s="227" t="s">
        <v>709</v>
      </c>
      <c r="C33" s="256">
        <v>1029</v>
      </c>
      <c r="D33" s="256">
        <v>40</v>
      </c>
      <c r="E33" s="256">
        <v>229</v>
      </c>
      <c r="F33" s="256">
        <v>666</v>
      </c>
      <c r="G33" s="256">
        <v>0</v>
      </c>
      <c r="H33" s="256">
        <v>105</v>
      </c>
      <c r="I33" s="385">
        <v>1029</v>
      </c>
      <c r="J33" s="681">
        <f t="shared" si="0"/>
        <v>1029</v>
      </c>
      <c r="K33" s="298">
        <f t="shared" si="1"/>
        <v>1029</v>
      </c>
      <c r="L33" s="256">
        <v>1029</v>
      </c>
      <c r="M33" s="256">
        <v>1029</v>
      </c>
      <c r="N33" s="298">
        <f t="shared" si="2"/>
        <v>1029</v>
      </c>
    </row>
    <row r="34" spans="1:15" ht="15">
      <c r="A34" s="84">
        <v>26</v>
      </c>
      <c r="B34" s="227" t="s">
        <v>710</v>
      </c>
      <c r="C34" s="256">
        <v>2142</v>
      </c>
      <c r="D34" s="256">
        <v>48</v>
      </c>
      <c r="E34" s="256">
        <v>171</v>
      </c>
      <c r="F34" s="256">
        <v>1002</v>
      </c>
      <c r="G34" s="256">
        <v>0</v>
      </c>
      <c r="H34" s="256">
        <v>947</v>
      </c>
      <c r="I34" s="385">
        <v>2110</v>
      </c>
      <c r="J34" s="681">
        <f t="shared" si="0"/>
        <v>2142</v>
      </c>
      <c r="K34" s="298">
        <f t="shared" si="1"/>
        <v>2142</v>
      </c>
      <c r="L34" s="256">
        <v>2142</v>
      </c>
      <c r="M34" s="256">
        <v>2142</v>
      </c>
      <c r="N34" s="298">
        <f t="shared" si="2"/>
        <v>2142</v>
      </c>
    </row>
    <row r="35" spans="1:15" ht="15">
      <c r="A35" s="84">
        <v>27</v>
      </c>
      <c r="B35" s="227" t="s">
        <v>711</v>
      </c>
      <c r="C35" s="256">
        <v>2011</v>
      </c>
      <c r="D35" s="256">
        <v>103</v>
      </c>
      <c r="E35" s="256">
        <v>0</v>
      </c>
      <c r="F35" s="256">
        <v>1908</v>
      </c>
      <c r="G35" s="256">
        <v>0</v>
      </c>
      <c r="H35" s="256">
        <v>0</v>
      </c>
      <c r="I35" s="385">
        <v>2011</v>
      </c>
      <c r="J35" s="681">
        <f t="shared" si="0"/>
        <v>2011</v>
      </c>
      <c r="K35" s="298">
        <f t="shared" si="1"/>
        <v>2011</v>
      </c>
      <c r="L35" s="256">
        <v>2011</v>
      </c>
      <c r="M35" s="256">
        <v>2011</v>
      </c>
      <c r="N35" s="298">
        <f t="shared" si="2"/>
        <v>2011</v>
      </c>
    </row>
    <row r="36" spans="1:15" ht="15">
      <c r="A36" s="84">
        <v>28</v>
      </c>
      <c r="B36" s="227" t="s">
        <v>712</v>
      </c>
      <c r="C36" s="256">
        <v>1403</v>
      </c>
      <c r="D36" s="256">
        <v>45</v>
      </c>
      <c r="E36" s="256">
        <v>384</v>
      </c>
      <c r="F36" s="256">
        <v>1403</v>
      </c>
      <c r="G36" s="256">
        <v>0</v>
      </c>
      <c r="H36" s="256">
        <v>0</v>
      </c>
      <c r="I36" s="385">
        <v>1403</v>
      </c>
      <c r="J36" s="681">
        <f t="shared" si="0"/>
        <v>1403</v>
      </c>
      <c r="K36" s="298">
        <f t="shared" si="1"/>
        <v>1403</v>
      </c>
      <c r="L36" s="256">
        <v>1403</v>
      </c>
      <c r="M36" s="256">
        <v>1403</v>
      </c>
      <c r="N36" s="298">
        <f t="shared" si="2"/>
        <v>1403</v>
      </c>
      <c r="O36" s="13" t="s">
        <v>427</v>
      </c>
    </row>
    <row r="37" spans="1:15" ht="15">
      <c r="A37" s="84">
        <v>29</v>
      </c>
      <c r="B37" s="227" t="s">
        <v>713</v>
      </c>
      <c r="C37" s="256">
        <v>907</v>
      </c>
      <c r="D37" s="256">
        <v>18</v>
      </c>
      <c r="E37" s="256">
        <v>18</v>
      </c>
      <c r="F37" s="256">
        <v>881</v>
      </c>
      <c r="G37" s="256">
        <v>0</v>
      </c>
      <c r="H37" s="256">
        <v>0</v>
      </c>
      <c r="I37" s="385">
        <v>907</v>
      </c>
      <c r="J37" s="681">
        <f t="shared" si="0"/>
        <v>907</v>
      </c>
      <c r="K37" s="298">
        <f t="shared" si="1"/>
        <v>907</v>
      </c>
      <c r="L37" s="256">
        <v>907</v>
      </c>
      <c r="M37" s="256">
        <v>907</v>
      </c>
      <c r="N37" s="298">
        <f t="shared" si="2"/>
        <v>907</v>
      </c>
    </row>
    <row r="38" spans="1:15" ht="15">
      <c r="A38" s="84">
        <v>30</v>
      </c>
      <c r="B38" s="227" t="s">
        <v>714</v>
      </c>
      <c r="C38" s="7">
        <v>2589</v>
      </c>
      <c r="D38" s="7">
        <v>111</v>
      </c>
      <c r="E38" s="7">
        <v>169</v>
      </c>
      <c r="F38" s="7">
        <v>2015</v>
      </c>
      <c r="G38" s="7">
        <v>113</v>
      </c>
      <c r="H38" s="7">
        <v>181</v>
      </c>
      <c r="I38" s="229">
        <v>2589</v>
      </c>
      <c r="J38" s="681">
        <f t="shared" si="0"/>
        <v>2589</v>
      </c>
      <c r="K38" s="298">
        <f t="shared" si="1"/>
        <v>2589</v>
      </c>
      <c r="L38" s="298">
        <v>2589</v>
      </c>
      <c r="M38" s="298">
        <v>2589</v>
      </c>
      <c r="N38" s="298">
        <f t="shared" si="2"/>
        <v>2589</v>
      </c>
    </row>
    <row r="39" spans="1:15">
      <c r="A39" s="418"/>
      <c r="B39" s="395" t="s">
        <v>715</v>
      </c>
      <c r="C39" s="356">
        <f t="shared" ref="C39:N39" si="3">SUM(C9:C38)</f>
        <v>57577</v>
      </c>
      <c r="D39" s="356">
        <f t="shared" si="3"/>
        <v>5059</v>
      </c>
      <c r="E39" s="356">
        <f t="shared" si="3"/>
        <v>8658</v>
      </c>
      <c r="F39" s="356">
        <f t="shared" si="3"/>
        <v>38299</v>
      </c>
      <c r="G39" s="356">
        <f t="shared" si="3"/>
        <v>2662</v>
      </c>
      <c r="H39" s="356">
        <f t="shared" si="3"/>
        <v>3810</v>
      </c>
      <c r="I39" s="356">
        <f t="shared" si="3"/>
        <v>45761</v>
      </c>
      <c r="J39" s="356">
        <f t="shared" si="3"/>
        <v>57577</v>
      </c>
      <c r="K39" s="356">
        <f t="shared" si="3"/>
        <v>57577</v>
      </c>
      <c r="L39" s="356">
        <f t="shared" si="3"/>
        <v>52089</v>
      </c>
      <c r="M39" s="356">
        <f t="shared" si="3"/>
        <v>49600</v>
      </c>
      <c r="N39" s="356">
        <f t="shared" si="3"/>
        <v>57577</v>
      </c>
    </row>
    <row r="42" spans="1:15" ht="12.75" customHeight="1">
      <c r="A42" s="148"/>
      <c r="B42" s="148"/>
      <c r="C42" s="148"/>
      <c r="D42" s="148"/>
      <c r="H42" s="1063" t="s">
        <v>12</v>
      </c>
      <c r="I42" s="1063"/>
      <c r="J42" s="1063"/>
      <c r="K42" s="1063"/>
      <c r="L42" s="1063"/>
    </row>
    <row r="43" spans="1:15" ht="12.75" customHeight="1">
      <c r="A43" s="148"/>
      <c r="B43" s="148"/>
      <c r="C43" s="148"/>
      <c r="D43" s="148"/>
      <c r="H43" s="1063" t="s">
        <v>13</v>
      </c>
      <c r="I43" s="1063"/>
      <c r="J43" s="1063"/>
      <c r="K43" s="1063"/>
      <c r="L43" s="1063"/>
    </row>
    <row r="44" spans="1:15" ht="12.75" customHeight="1">
      <c r="A44" s="148"/>
      <c r="B44" s="148"/>
      <c r="C44" s="148"/>
      <c r="D44" s="148"/>
      <c r="K44" s="149" t="s">
        <v>86</v>
      </c>
    </row>
    <row r="45" spans="1:15">
      <c r="A45" s="148" t="s">
        <v>11</v>
      </c>
      <c r="C45" s="148"/>
      <c r="D45" s="148"/>
      <c r="K45" s="150" t="s">
        <v>83</v>
      </c>
    </row>
  </sheetData>
  <mergeCells count="12">
    <mergeCell ref="H42:L42"/>
    <mergeCell ref="H43:L43"/>
    <mergeCell ref="D6:H6"/>
    <mergeCell ref="C6:C7"/>
    <mergeCell ref="A1:K1"/>
    <mergeCell ref="A6:A7"/>
    <mergeCell ref="B6:B7"/>
    <mergeCell ref="K6:N6"/>
    <mergeCell ref="I6:I7"/>
    <mergeCell ref="J6:J7"/>
    <mergeCell ref="A4:N4"/>
    <mergeCell ref="A2:N2"/>
  </mergeCells>
  <printOptions horizontalCentered="1"/>
  <pageMargins left="0.70866141732283472" right="0.70866141732283472" top="0.23622047244094491" bottom="0" header="0.31496062992125984" footer="0.31496062992125984"/>
  <pageSetup paperSize="9" scale="84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5"/>
  <sheetViews>
    <sheetView tabSelected="1" topLeftCell="A28" zoomScaleSheetLayoutView="120" workbookViewId="0">
      <selection activeCell="D46" sqref="D46"/>
    </sheetView>
  </sheetViews>
  <sheetFormatPr defaultRowHeight="12.75"/>
  <cols>
    <col min="1" max="1" width="8.28515625" customWidth="1"/>
    <col min="2" max="2" width="23.5703125" customWidth="1"/>
    <col min="3" max="3" width="16.7109375" customWidth="1"/>
    <col min="4" max="4" width="12.5703125" customWidth="1"/>
    <col min="5" max="5" width="13" customWidth="1"/>
    <col min="6" max="6" width="14.7109375" customWidth="1"/>
    <col min="7" max="7" width="13.5703125" customWidth="1"/>
    <col min="8" max="8" width="15.5703125" customWidth="1"/>
  </cols>
  <sheetData>
    <row r="1" spans="1:8" ht="18">
      <c r="A1" s="1065" t="s">
        <v>0</v>
      </c>
      <c r="B1" s="1065"/>
      <c r="C1" s="1065"/>
      <c r="D1" s="1065"/>
      <c r="E1" s="1065"/>
      <c r="F1" s="1065"/>
      <c r="G1" s="1065"/>
      <c r="H1" s="176" t="s">
        <v>553</v>
      </c>
    </row>
    <row r="2" spans="1:8" ht="21">
      <c r="A2" s="1066" t="s">
        <v>882</v>
      </c>
      <c r="B2" s="1066"/>
      <c r="C2" s="1066"/>
      <c r="D2" s="1066"/>
      <c r="E2" s="1066"/>
      <c r="F2" s="1066"/>
      <c r="G2" s="1066"/>
    </row>
    <row r="3" spans="1:8" ht="15">
      <c r="A3" s="145"/>
      <c r="B3" s="145"/>
      <c r="C3" s="145"/>
      <c r="D3" s="145"/>
      <c r="E3" s="145"/>
      <c r="F3" s="145"/>
      <c r="G3" s="145"/>
    </row>
    <row r="4" spans="1:8" ht="18">
      <c r="A4" s="1155" t="s">
        <v>552</v>
      </c>
      <c r="B4" s="1155"/>
      <c r="C4" s="1155"/>
      <c r="D4" s="1155"/>
      <c r="E4" s="1155"/>
      <c r="F4" s="1155"/>
      <c r="G4" s="1155"/>
    </row>
    <row r="5" spans="1:8" ht="15">
      <c r="A5" s="146" t="s">
        <v>733</v>
      </c>
      <c r="B5" s="146"/>
      <c r="C5" s="146"/>
      <c r="D5" s="146"/>
      <c r="E5" s="146"/>
      <c r="F5" s="146"/>
      <c r="G5" s="146" t="s">
        <v>884</v>
      </c>
    </row>
    <row r="6" spans="1:8" ht="21.75" customHeight="1">
      <c r="A6" s="1153" t="s">
        <v>2</v>
      </c>
      <c r="B6" s="1153" t="s">
        <v>532</v>
      </c>
      <c r="C6" s="936" t="s">
        <v>38</v>
      </c>
      <c r="D6" s="936" t="s">
        <v>537</v>
      </c>
      <c r="E6" s="936"/>
      <c r="F6" s="982" t="s">
        <v>538</v>
      </c>
      <c r="G6" s="982"/>
      <c r="H6" s="1153" t="s">
        <v>239</v>
      </c>
    </row>
    <row r="7" spans="1:8" ht="25.5" customHeight="1">
      <c r="A7" s="1154"/>
      <c r="B7" s="1154"/>
      <c r="C7" s="936"/>
      <c r="D7" s="339" t="s">
        <v>533</v>
      </c>
      <c r="E7" s="339" t="s">
        <v>534</v>
      </c>
      <c r="F7" s="340" t="s">
        <v>535</v>
      </c>
      <c r="G7" s="339" t="s">
        <v>536</v>
      </c>
      <c r="H7" s="1154"/>
    </row>
    <row r="8" spans="1:8" ht="15">
      <c r="A8" s="355" t="s">
        <v>278</v>
      </c>
      <c r="B8" s="355" t="s">
        <v>279</v>
      </c>
      <c r="C8" s="355" t="s">
        <v>280</v>
      </c>
      <c r="D8" s="355" t="s">
        <v>281</v>
      </c>
      <c r="E8" s="355" t="s">
        <v>282</v>
      </c>
      <c r="F8" s="355" t="s">
        <v>283</v>
      </c>
      <c r="G8" s="355" t="s">
        <v>284</v>
      </c>
      <c r="H8" s="355">
        <v>8</v>
      </c>
    </row>
    <row r="9" spans="1:8" ht="15">
      <c r="A9" s="212">
        <v>1</v>
      </c>
      <c r="B9" s="465"/>
      <c r="C9" s="225" t="s">
        <v>685</v>
      </c>
      <c r="D9" s="689">
        <v>0</v>
      </c>
      <c r="E9" s="689">
        <v>0</v>
      </c>
      <c r="F9" s="689">
        <v>0</v>
      </c>
      <c r="G9" s="689">
        <v>0</v>
      </c>
      <c r="H9" s="298">
        <v>0</v>
      </c>
    </row>
    <row r="10" spans="1:8" ht="15">
      <c r="A10" s="212">
        <v>2</v>
      </c>
      <c r="B10" s="465" t="s">
        <v>852</v>
      </c>
      <c r="C10" s="225" t="s">
        <v>686</v>
      </c>
      <c r="D10" s="689">
        <v>1</v>
      </c>
      <c r="E10" s="689">
        <v>1</v>
      </c>
      <c r="F10" s="689">
        <v>1</v>
      </c>
      <c r="G10" s="689">
        <v>0</v>
      </c>
      <c r="H10" s="474">
        <v>0</v>
      </c>
    </row>
    <row r="11" spans="1:8" ht="15">
      <c r="A11" s="212">
        <v>3</v>
      </c>
      <c r="B11" s="465"/>
      <c r="C11" s="225" t="s">
        <v>687</v>
      </c>
      <c r="D11" s="689">
        <v>0</v>
      </c>
      <c r="E11" s="689">
        <v>0</v>
      </c>
      <c r="F11" s="689">
        <v>0</v>
      </c>
      <c r="G11" s="689">
        <v>0</v>
      </c>
      <c r="H11" s="298">
        <v>0</v>
      </c>
    </row>
    <row r="12" spans="1:8" ht="15">
      <c r="A12" s="212">
        <v>4</v>
      </c>
      <c r="B12" s="465"/>
      <c r="C12" s="225" t="s">
        <v>688</v>
      </c>
      <c r="D12" s="689">
        <v>0</v>
      </c>
      <c r="E12" s="689">
        <v>0</v>
      </c>
      <c r="F12" s="689">
        <v>0</v>
      </c>
      <c r="G12" s="689">
        <v>0</v>
      </c>
      <c r="H12" s="298">
        <v>0</v>
      </c>
    </row>
    <row r="13" spans="1:8" ht="15">
      <c r="A13" s="212">
        <v>5</v>
      </c>
      <c r="B13" s="465" t="s">
        <v>852</v>
      </c>
      <c r="C13" s="225" t="s">
        <v>689</v>
      </c>
      <c r="D13" s="689">
        <v>1</v>
      </c>
      <c r="E13" s="689">
        <v>1</v>
      </c>
      <c r="F13" s="689">
        <v>1</v>
      </c>
      <c r="G13" s="689">
        <v>0</v>
      </c>
      <c r="H13" s="474">
        <v>0</v>
      </c>
    </row>
    <row r="14" spans="1:8" ht="15">
      <c r="A14" s="212">
        <v>6</v>
      </c>
      <c r="B14" s="465"/>
      <c r="C14" s="225" t="s">
        <v>690</v>
      </c>
      <c r="D14" s="689">
        <v>0</v>
      </c>
      <c r="E14" s="689">
        <v>0</v>
      </c>
      <c r="F14" s="689">
        <v>0</v>
      </c>
      <c r="G14" s="689">
        <v>0</v>
      </c>
      <c r="H14" s="298">
        <v>0</v>
      </c>
    </row>
    <row r="15" spans="1:8" ht="15">
      <c r="A15" s="212">
        <v>7</v>
      </c>
      <c r="B15" s="465"/>
      <c r="C15" s="225" t="s">
        <v>691</v>
      </c>
      <c r="D15" s="689">
        <v>0</v>
      </c>
      <c r="E15" s="689">
        <v>0</v>
      </c>
      <c r="F15" s="689">
        <v>0</v>
      </c>
      <c r="G15" s="689">
        <v>0</v>
      </c>
      <c r="H15" s="298">
        <v>0</v>
      </c>
    </row>
    <row r="16" spans="1:8" ht="15">
      <c r="A16" s="212">
        <v>8</v>
      </c>
      <c r="B16" s="465"/>
      <c r="C16" s="225" t="s">
        <v>692</v>
      </c>
      <c r="D16" s="689">
        <v>0</v>
      </c>
      <c r="E16" s="689">
        <v>0</v>
      </c>
      <c r="F16" s="689">
        <v>0</v>
      </c>
      <c r="G16" s="689">
        <v>0</v>
      </c>
      <c r="H16" s="298">
        <v>0</v>
      </c>
    </row>
    <row r="17" spans="1:8" ht="15">
      <c r="A17" s="212">
        <v>9</v>
      </c>
      <c r="B17" s="465" t="s">
        <v>852</v>
      </c>
      <c r="C17" s="225" t="s">
        <v>693</v>
      </c>
      <c r="D17" s="689">
        <v>2</v>
      </c>
      <c r="E17" s="689">
        <v>2</v>
      </c>
      <c r="F17" s="689">
        <v>2</v>
      </c>
      <c r="G17" s="689">
        <v>0</v>
      </c>
      <c r="H17" s="298">
        <v>0</v>
      </c>
    </row>
    <row r="18" spans="1:8" ht="15">
      <c r="A18" s="212">
        <v>10</v>
      </c>
      <c r="B18" s="465"/>
      <c r="C18" s="225" t="s">
        <v>694</v>
      </c>
      <c r="D18" s="689">
        <v>0</v>
      </c>
      <c r="E18" s="689">
        <v>0</v>
      </c>
      <c r="F18" s="689">
        <v>0</v>
      </c>
      <c r="G18" s="689">
        <v>0</v>
      </c>
      <c r="H18" s="298">
        <v>0</v>
      </c>
    </row>
    <row r="19" spans="1:8" ht="15">
      <c r="A19" s="212">
        <v>11</v>
      </c>
      <c r="B19" s="465"/>
      <c r="C19" s="225" t="s">
        <v>695</v>
      </c>
      <c r="D19" s="689">
        <v>0</v>
      </c>
      <c r="E19" s="689">
        <v>0</v>
      </c>
      <c r="F19" s="689">
        <v>0</v>
      </c>
      <c r="G19" s="689">
        <v>0</v>
      </c>
      <c r="H19" s="298">
        <v>0</v>
      </c>
    </row>
    <row r="20" spans="1:8" ht="15">
      <c r="A20" s="212">
        <v>12</v>
      </c>
      <c r="B20" s="465" t="s">
        <v>852</v>
      </c>
      <c r="C20" s="225" t="s">
        <v>696</v>
      </c>
      <c r="D20" s="689">
        <v>1</v>
      </c>
      <c r="E20" s="689">
        <v>1</v>
      </c>
      <c r="F20" s="689">
        <v>1</v>
      </c>
      <c r="G20" s="689">
        <v>0</v>
      </c>
      <c r="H20" s="298">
        <v>0</v>
      </c>
    </row>
    <row r="21" spans="1:8" ht="15">
      <c r="A21" s="212">
        <v>13</v>
      </c>
      <c r="B21" s="465"/>
      <c r="C21" s="225" t="s">
        <v>697</v>
      </c>
      <c r="D21" s="689">
        <v>0</v>
      </c>
      <c r="E21" s="689">
        <v>0</v>
      </c>
      <c r="F21" s="689">
        <v>0</v>
      </c>
      <c r="G21" s="689">
        <v>0</v>
      </c>
      <c r="H21" s="298">
        <v>0</v>
      </c>
    </row>
    <row r="22" spans="1:8" ht="15">
      <c r="A22" s="212">
        <v>14</v>
      </c>
      <c r="B22" s="465"/>
      <c r="C22" s="225" t="s">
        <v>698</v>
      </c>
      <c r="D22" s="689">
        <v>0</v>
      </c>
      <c r="E22" s="689">
        <v>0</v>
      </c>
      <c r="F22" s="689">
        <v>0</v>
      </c>
      <c r="G22" s="689">
        <v>0</v>
      </c>
      <c r="H22" s="298">
        <v>0</v>
      </c>
    </row>
    <row r="23" spans="1:8" ht="15">
      <c r="A23" s="212">
        <v>15</v>
      </c>
      <c r="B23" s="465"/>
      <c r="C23" s="225" t="s">
        <v>699</v>
      </c>
      <c r="D23" s="689">
        <v>0</v>
      </c>
      <c r="E23" s="689">
        <v>0</v>
      </c>
      <c r="F23" s="689">
        <v>0</v>
      </c>
      <c r="G23" s="689">
        <v>0</v>
      </c>
      <c r="H23" s="298">
        <v>0</v>
      </c>
    </row>
    <row r="24" spans="1:8" ht="15">
      <c r="A24" s="212">
        <v>16</v>
      </c>
      <c r="B24" s="465"/>
      <c r="C24" s="227" t="s">
        <v>700</v>
      </c>
      <c r="D24" s="689">
        <v>0</v>
      </c>
      <c r="E24" s="689">
        <v>0</v>
      </c>
      <c r="F24" s="689">
        <v>0</v>
      </c>
      <c r="G24" s="689">
        <v>0</v>
      </c>
      <c r="H24" s="298">
        <v>0</v>
      </c>
    </row>
    <row r="25" spans="1:8" ht="15">
      <c r="A25" s="212">
        <v>17</v>
      </c>
      <c r="B25" s="465"/>
      <c r="C25" s="227" t="s">
        <v>701</v>
      </c>
      <c r="D25" s="689">
        <v>0</v>
      </c>
      <c r="E25" s="689">
        <v>0</v>
      </c>
      <c r="F25" s="689">
        <v>0</v>
      </c>
      <c r="G25" s="689">
        <v>0</v>
      </c>
      <c r="H25" s="298">
        <v>0</v>
      </c>
    </row>
    <row r="26" spans="1:8" ht="15">
      <c r="A26" s="212">
        <v>18</v>
      </c>
      <c r="B26" s="465"/>
      <c r="C26" s="227" t="s">
        <v>702</v>
      </c>
      <c r="D26" s="689">
        <v>0</v>
      </c>
      <c r="E26" s="689">
        <v>0</v>
      </c>
      <c r="F26" s="689">
        <v>0</v>
      </c>
      <c r="G26" s="689">
        <v>0</v>
      </c>
      <c r="H26" s="298">
        <v>0</v>
      </c>
    </row>
    <row r="27" spans="1:8" ht="15">
      <c r="A27" s="212">
        <v>19</v>
      </c>
      <c r="B27" s="465" t="s">
        <v>852</v>
      </c>
      <c r="C27" s="227" t="s">
        <v>703</v>
      </c>
      <c r="D27" s="689">
        <v>1</v>
      </c>
      <c r="E27" s="689">
        <v>1</v>
      </c>
      <c r="F27" s="689">
        <v>1</v>
      </c>
      <c r="G27" s="689">
        <v>0</v>
      </c>
      <c r="H27" s="298">
        <v>0</v>
      </c>
    </row>
    <row r="28" spans="1:8" ht="15">
      <c r="A28" s="212">
        <v>20</v>
      </c>
      <c r="B28" s="465"/>
      <c r="C28" s="227" t="s">
        <v>704</v>
      </c>
      <c r="D28" s="689">
        <v>0</v>
      </c>
      <c r="E28" s="689">
        <v>0</v>
      </c>
      <c r="F28" s="689">
        <v>0</v>
      </c>
      <c r="G28" s="689">
        <v>0</v>
      </c>
      <c r="H28" s="298">
        <v>0</v>
      </c>
    </row>
    <row r="29" spans="1:8" ht="15">
      <c r="A29" s="212">
        <v>21</v>
      </c>
      <c r="B29" s="465"/>
      <c r="C29" s="227" t="s">
        <v>705</v>
      </c>
      <c r="D29" s="689">
        <v>0</v>
      </c>
      <c r="E29" s="689">
        <v>0</v>
      </c>
      <c r="F29" s="689">
        <v>0</v>
      </c>
      <c r="G29" s="689">
        <v>0</v>
      </c>
      <c r="H29" s="298">
        <v>0</v>
      </c>
    </row>
    <row r="30" spans="1:8" ht="15">
      <c r="A30" s="212">
        <v>22</v>
      </c>
      <c r="B30" s="465"/>
      <c r="C30" s="227" t="s">
        <v>706</v>
      </c>
      <c r="D30" s="689">
        <v>0</v>
      </c>
      <c r="E30" s="689">
        <v>0</v>
      </c>
      <c r="F30" s="689">
        <v>0</v>
      </c>
      <c r="G30" s="689">
        <v>0</v>
      </c>
      <c r="H30" s="298">
        <v>0</v>
      </c>
    </row>
    <row r="31" spans="1:8" ht="15">
      <c r="A31" s="212">
        <v>23</v>
      </c>
      <c r="B31" s="465"/>
      <c r="C31" s="227" t="s">
        <v>707</v>
      </c>
      <c r="D31" s="689">
        <v>0</v>
      </c>
      <c r="E31" s="689">
        <v>0</v>
      </c>
      <c r="F31" s="689">
        <v>0</v>
      </c>
      <c r="G31" s="689">
        <v>0</v>
      </c>
      <c r="H31" s="298">
        <v>0</v>
      </c>
    </row>
    <row r="32" spans="1:8" ht="15">
      <c r="A32" s="212">
        <v>24</v>
      </c>
      <c r="B32" s="465" t="s">
        <v>852</v>
      </c>
      <c r="C32" s="227" t="s">
        <v>708</v>
      </c>
      <c r="D32" s="689">
        <v>1</v>
      </c>
      <c r="E32" s="689">
        <v>1</v>
      </c>
      <c r="F32" s="689">
        <v>1</v>
      </c>
      <c r="G32" s="689">
        <v>0</v>
      </c>
      <c r="H32" s="298">
        <v>0</v>
      </c>
    </row>
    <row r="33" spans="1:9" ht="15">
      <c r="A33" s="212">
        <v>25</v>
      </c>
      <c r="B33" s="465"/>
      <c r="C33" s="227" t="s">
        <v>709</v>
      </c>
      <c r="D33" s="689">
        <v>0</v>
      </c>
      <c r="E33" s="689">
        <v>0</v>
      </c>
      <c r="F33" s="689">
        <v>0</v>
      </c>
      <c r="G33" s="689">
        <v>0</v>
      </c>
      <c r="H33" s="298">
        <v>0</v>
      </c>
    </row>
    <row r="34" spans="1:9" ht="15">
      <c r="A34" s="212">
        <v>26</v>
      </c>
      <c r="B34" s="465"/>
      <c r="C34" s="227" t="s">
        <v>710</v>
      </c>
      <c r="D34" s="689">
        <v>0</v>
      </c>
      <c r="E34" s="689">
        <v>0</v>
      </c>
      <c r="F34" s="689">
        <v>0</v>
      </c>
      <c r="G34" s="689">
        <v>0</v>
      </c>
      <c r="H34" s="298">
        <v>0</v>
      </c>
    </row>
    <row r="35" spans="1:9" ht="15">
      <c r="A35" s="212">
        <v>27</v>
      </c>
      <c r="B35" s="465"/>
      <c r="C35" s="227" t="s">
        <v>711</v>
      </c>
      <c r="D35" s="689">
        <v>0</v>
      </c>
      <c r="E35" s="689">
        <v>0</v>
      </c>
      <c r="F35" s="689">
        <v>0</v>
      </c>
      <c r="G35" s="689">
        <v>0</v>
      </c>
      <c r="H35" s="298">
        <v>0</v>
      </c>
    </row>
    <row r="36" spans="1:9" ht="15">
      <c r="A36" s="212">
        <v>28</v>
      </c>
      <c r="B36" s="465"/>
      <c r="C36" s="227" t="s">
        <v>712</v>
      </c>
      <c r="D36" s="689">
        <v>0</v>
      </c>
      <c r="E36" s="689">
        <v>0</v>
      </c>
      <c r="F36" s="689">
        <v>0</v>
      </c>
      <c r="G36" s="689">
        <v>0</v>
      </c>
      <c r="H36" s="298">
        <v>0</v>
      </c>
      <c r="I36" s="13" t="s">
        <v>427</v>
      </c>
    </row>
    <row r="37" spans="1:9" ht="15">
      <c r="A37" s="212">
        <v>29</v>
      </c>
      <c r="B37" s="465"/>
      <c r="C37" s="227" t="s">
        <v>713</v>
      </c>
      <c r="D37" s="689">
        <v>0</v>
      </c>
      <c r="E37" s="689">
        <v>0</v>
      </c>
      <c r="F37" s="689">
        <v>0</v>
      </c>
      <c r="G37" s="689">
        <v>0</v>
      </c>
      <c r="H37" s="298">
        <v>0</v>
      </c>
    </row>
    <row r="38" spans="1:9" ht="15">
      <c r="A38" s="212">
        <v>30</v>
      </c>
      <c r="B38" s="465"/>
      <c r="C38" s="227" t="s">
        <v>714</v>
      </c>
      <c r="D38" s="689">
        <v>0</v>
      </c>
      <c r="E38" s="689">
        <v>0</v>
      </c>
      <c r="F38" s="689">
        <v>0</v>
      </c>
      <c r="G38" s="689">
        <v>0</v>
      </c>
      <c r="H38" s="474">
        <v>0</v>
      </c>
    </row>
    <row r="39" spans="1:9">
      <c r="A39" s="361"/>
      <c r="B39" s="356"/>
      <c r="C39" s="356" t="s">
        <v>715</v>
      </c>
      <c r="D39" s="690">
        <f>SUM(D9:D38)</f>
        <v>7</v>
      </c>
      <c r="E39" s="690">
        <f>SUM(E9:E38)</f>
        <v>7</v>
      </c>
      <c r="F39" s="690">
        <f>SUM(F9:F38)</f>
        <v>7</v>
      </c>
      <c r="G39" s="690">
        <f>SUM(G9:G38)</f>
        <v>0</v>
      </c>
      <c r="H39" s="690">
        <v>0</v>
      </c>
    </row>
    <row r="40" spans="1:9" ht="32.25" customHeight="1">
      <c r="A40" s="1347" t="s">
        <v>1029</v>
      </c>
      <c r="B40" s="1347"/>
      <c r="C40" s="1347"/>
      <c r="D40" s="1347"/>
      <c r="E40" s="1347"/>
      <c r="F40" s="1347"/>
      <c r="G40" s="1347"/>
      <c r="H40" s="1347"/>
    </row>
    <row r="42" spans="1:9" ht="12.75" customHeight="1">
      <c r="A42" s="148"/>
      <c r="B42" s="148"/>
      <c r="C42" s="148"/>
      <c r="D42" s="148"/>
      <c r="F42" s="1063" t="s">
        <v>12</v>
      </c>
      <c r="G42" s="1063"/>
      <c r="H42" s="1063"/>
    </row>
    <row r="43" spans="1:9" ht="12.75" customHeight="1">
      <c r="A43" s="148"/>
      <c r="B43" s="148"/>
      <c r="C43" s="148"/>
      <c r="D43" s="148"/>
      <c r="F43" s="1063" t="s">
        <v>13</v>
      </c>
      <c r="G43" s="1063"/>
      <c r="H43" s="1063"/>
    </row>
    <row r="44" spans="1:9" ht="12.75" customHeight="1">
      <c r="A44" s="148"/>
      <c r="B44" s="148"/>
      <c r="C44" s="148"/>
      <c r="D44" s="148"/>
      <c r="G44" s="149" t="s">
        <v>86</v>
      </c>
    </row>
    <row r="45" spans="1:9">
      <c r="A45" s="148" t="s">
        <v>11</v>
      </c>
      <c r="C45" s="148"/>
      <c r="D45" s="148"/>
      <c r="G45" s="150" t="s">
        <v>83</v>
      </c>
    </row>
  </sheetData>
  <mergeCells count="12">
    <mergeCell ref="F43:H43"/>
    <mergeCell ref="A1:G1"/>
    <mergeCell ref="A2:G2"/>
    <mergeCell ref="A4:G4"/>
    <mergeCell ref="A6:A7"/>
    <mergeCell ref="B6:B7"/>
    <mergeCell ref="C6:C7"/>
    <mergeCell ref="F6:G6"/>
    <mergeCell ref="D6:E6"/>
    <mergeCell ref="H6:H7"/>
    <mergeCell ref="F42:H42"/>
    <mergeCell ref="A40:H40"/>
  </mergeCells>
  <printOptions horizontalCentered="1"/>
  <pageMargins left="0.70866141732283472" right="0.70866141732283472" top="0.23622047244094491" bottom="0" header="0.31496062992125984" footer="0.31496062992125984"/>
  <pageSetup paperSize="9" scale="82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8"/>
  <sheetViews>
    <sheetView topLeftCell="A22" zoomScale="90" zoomScaleNormal="90" zoomScaleSheetLayoutView="84" workbookViewId="0">
      <selection activeCell="N15" sqref="N15"/>
    </sheetView>
  </sheetViews>
  <sheetFormatPr defaultRowHeight="12.75"/>
  <cols>
    <col min="1" max="1" width="6.42578125" customWidth="1"/>
    <col min="2" max="2" width="17.7109375" customWidth="1"/>
    <col min="3" max="3" width="15.28515625" customWidth="1"/>
    <col min="4" max="5" width="15.42578125" customWidth="1"/>
    <col min="6" max="9" width="15.7109375" customWidth="1"/>
    <col min="10" max="10" width="15.42578125" customWidth="1"/>
    <col min="11" max="11" width="20" customWidth="1"/>
    <col min="12" max="12" width="14.28515625" customWidth="1"/>
  </cols>
  <sheetData>
    <row r="1" spans="1:12" ht="18">
      <c r="A1" s="1065" t="s">
        <v>0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76" t="s">
        <v>555</v>
      </c>
    </row>
    <row r="2" spans="1:12" ht="21">
      <c r="A2" s="1066" t="s">
        <v>882</v>
      </c>
      <c r="B2" s="1066"/>
      <c r="C2" s="1066"/>
      <c r="D2" s="1066"/>
      <c r="E2" s="1066"/>
      <c r="F2" s="1066"/>
      <c r="G2" s="1066"/>
      <c r="H2" s="1066"/>
      <c r="I2" s="1066"/>
      <c r="J2" s="1066"/>
      <c r="K2" s="1066"/>
    </row>
    <row r="3" spans="1:12" ht="4.5" customHeight="1">
      <c r="A3" s="145"/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18">
      <c r="A4" s="1155" t="s">
        <v>554</v>
      </c>
      <c r="B4" s="1155"/>
      <c r="C4" s="1155"/>
      <c r="D4" s="1155"/>
      <c r="E4" s="1155"/>
      <c r="F4" s="1155"/>
      <c r="G4" s="1155"/>
      <c r="H4" s="1155"/>
      <c r="I4" s="1155"/>
      <c r="J4" s="1155"/>
      <c r="K4" s="1155"/>
    </row>
    <row r="5" spans="1:12" ht="15">
      <c r="A5" s="146" t="s">
        <v>733</v>
      </c>
      <c r="B5" s="146"/>
      <c r="C5" s="146"/>
      <c r="D5" s="146"/>
      <c r="E5" s="146"/>
      <c r="F5" s="146"/>
      <c r="G5" s="146"/>
      <c r="H5" s="146"/>
      <c r="I5" s="146"/>
      <c r="J5" s="146" t="s">
        <v>884</v>
      </c>
      <c r="K5" s="146"/>
    </row>
    <row r="6" spans="1:12" ht="21.75" customHeight="1">
      <c r="A6" s="1153" t="s">
        <v>2</v>
      </c>
      <c r="B6" s="1153" t="s">
        <v>38</v>
      </c>
      <c r="C6" s="940" t="s">
        <v>496</v>
      </c>
      <c r="D6" s="982"/>
      <c r="E6" s="941"/>
      <c r="F6" s="940" t="s">
        <v>502</v>
      </c>
      <c r="G6" s="982"/>
      <c r="H6" s="982"/>
      <c r="I6" s="941"/>
      <c r="J6" s="936" t="s">
        <v>504</v>
      </c>
      <c r="K6" s="936"/>
      <c r="L6" s="936"/>
    </row>
    <row r="7" spans="1:12" ht="29.25" customHeight="1">
      <c r="A7" s="1154"/>
      <c r="B7" s="1154"/>
      <c r="C7" s="429" t="s">
        <v>230</v>
      </c>
      <c r="D7" s="429" t="s">
        <v>498</v>
      </c>
      <c r="E7" s="429" t="s">
        <v>503</v>
      </c>
      <c r="F7" s="429" t="s">
        <v>230</v>
      </c>
      <c r="G7" s="429" t="s">
        <v>497</v>
      </c>
      <c r="H7" s="429" t="s">
        <v>499</v>
      </c>
      <c r="I7" s="429" t="s">
        <v>503</v>
      </c>
      <c r="J7" s="339" t="s">
        <v>500</v>
      </c>
      <c r="K7" s="339" t="s">
        <v>501</v>
      </c>
      <c r="L7" s="429" t="s">
        <v>503</v>
      </c>
    </row>
    <row r="8" spans="1:12" ht="15">
      <c r="A8" s="355" t="s">
        <v>278</v>
      </c>
      <c r="B8" s="355" t="s">
        <v>279</v>
      </c>
      <c r="C8" s="355" t="s">
        <v>280</v>
      </c>
      <c r="D8" s="355" t="s">
        <v>281</v>
      </c>
      <c r="E8" s="355" t="s">
        <v>282</v>
      </c>
      <c r="F8" s="355" t="s">
        <v>283</v>
      </c>
      <c r="G8" s="355" t="s">
        <v>284</v>
      </c>
      <c r="H8" s="355" t="s">
        <v>285</v>
      </c>
      <c r="I8" s="355" t="s">
        <v>306</v>
      </c>
      <c r="J8" s="355" t="s">
        <v>307</v>
      </c>
      <c r="K8" s="355" t="s">
        <v>308</v>
      </c>
      <c r="L8" s="355" t="s">
        <v>336</v>
      </c>
    </row>
    <row r="9" spans="1:12" ht="15">
      <c r="A9" s="84">
        <v>1</v>
      </c>
      <c r="B9" s="225" t="s">
        <v>685</v>
      </c>
      <c r="C9" s="282">
        <v>0</v>
      </c>
      <c r="D9" s="282">
        <v>0</v>
      </c>
      <c r="E9" s="282">
        <v>0</v>
      </c>
      <c r="F9" s="282">
        <v>0</v>
      </c>
      <c r="G9" s="282">
        <v>0</v>
      </c>
      <c r="H9" s="282">
        <v>0</v>
      </c>
      <c r="I9" s="282">
        <v>0</v>
      </c>
      <c r="J9" s="282">
        <v>0</v>
      </c>
      <c r="K9" s="282">
        <v>0</v>
      </c>
      <c r="L9" s="282">
        <v>0</v>
      </c>
    </row>
    <row r="10" spans="1:12" ht="15">
      <c r="A10" s="84">
        <v>2</v>
      </c>
      <c r="B10" s="225" t="s">
        <v>686</v>
      </c>
      <c r="C10" s="282">
        <v>0</v>
      </c>
      <c r="D10" s="282">
        <v>0</v>
      </c>
      <c r="E10" s="282">
        <v>0</v>
      </c>
      <c r="F10" s="282">
        <v>0</v>
      </c>
      <c r="G10" s="282">
        <v>0</v>
      </c>
      <c r="H10" s="282">
        <v>0</v>
      </c>
      <c r="I10" s="282">
        <v>0</v>
      </c>
      <c r="J10" s="282">
        <v>0</v>
      </c>
      <c r="K10" s="282">
        <v>0</v>
      </c>
      <c r="L10" s="282">
        <v>0</v>
      </c>
    </row>
    <row r="11" spans="1:12" ht="15">
      <c r="A11" s="84">
        <v>3</v>
      </c>
      <c r="B11" s="225" t="s">
        <v>687</v>
      </c>
      <c r="C11" s="282">
        <v>0</v>
      </c>
      <c r="D11" s="282">
        <v>0</v>
      </c>
      <c r="E11" s="282">
        <v>0</v>
      </c>
      <c r="F11" s="282">
        <v>0</v>
      </c>
      <c r="G11" s="282">
        <v>0</v>
      </c>
      <c r="H11" s="282">
        <v>0</v>
      </c>
      <c r="I11" s="282">
        <v>0</v>
      </c>
      <c r="J11" s="282">
        <v>0</v>
      </c>
      <c r="K11" s="282">
        <v>0</v>
      </c>
      <c r="L11" s="282">
        <v>0</v>
      </c>
    </row>
    <row r="12" spans="1:12" ht="15">
      <c r="A12" s="84">
        <v>4</v>
      </c>
      <c r="B12" s="225" t="s">
        <v>688</v>
      </c>
      <c r="C12" s="282">
        <v>0</v>
      </c>
      <c r="D12" s="282">
        <v>0</v>
      </c>
      <c r="E12" s="282">
        <v>0</v>
      </c>
      <c r="F12" s="282">
        <v>0</v>
      </c>
      <c r="G12" s="282">
        <v>0</v>
      </c>
      <c r="H12" s="282">
        <v>0</v>
      </c>
      <c r="I12" s="282">
        <v>0</v>
      </c>
      <c r="J12" s="282">
        <v>0</v>
      </c>
      <c r="K12" s="282">
        <v>0</v>
      </c>
      <c r="L12" s="282">
        <v>0</v>
      </c>
    </row>
    <row r="13" spans="1:12" ht="15">
      <c r="A13" s="84">
        <v>5</v>
      </c>
      <c r="B13" s="225" t="s">
        <v>689</v>
      </c>
      <c r="C13" s="282">
        <v>0</v>
      </c>
      <c r="D13" s="282">
        <v>0</v>
      </c>
      <c r="E13" s="282">
        <v>0</v>
      </c>
      <c r="F13" s="282">
        <v>0</v>
      </c>
      <c r="G13" s="282">
        <v>0</v>
      </c>
      <c r="H13" s="282">
        <v>0</v>
      </c>
      <c r="I13" s="282">
        <v>0</v>
      </c>
      <c r="J13" s="282">
        <v>0</v>
      </c>
      <c r="K13" s="282">
        <v>0</v>
      </c>
      <c r="L13" s="282">
        <v>0</v>
      </c>
    </row>
    <row r="14" spans="1:12" ht="15">
      <c r="A14" s="84">
        <v>6</v>
      </c>
      <c r="B14" s="225" t="s">
        <v>690</v>
      </c>
      <c r="C14" s="282">
        <v>0</v>
      </c>
      <c r="D14" s="282">
        <v>0</v>
      </c>
      <c r="E14" s="282">
        <v>0</v>
      </c>
      <c r="F14" s="282">
        <v>0</v>
      </c>
      <c r="G14" s="282">
        <v>0</v>
      </c>
      <c r="H14" s="282">
        <v>0</v>
      </c>
      <c r="I14" s="282">
        <v>0</v>
      </c>
      <c r="J14" s="282">
        <v>0</v>
      </c>
      <c r="K14" s="282">
        <v>0</v>
      </c>
      <c r="L14" s="282">
        <v>0</v>
      </c>
    </row>
    <row r="15" spans="1:12" ht="15">
      <c r="A15" s="84">
        <v>7</v>
      </c>
      <c r="B15" s="225" t="s">
        <v>691</v>
      </c>
      <c r="C15" s="282">
        <v>0</v>
      </c>
      <c r="D15" s="282">
        <v>0</v>
      </c>
      <c r="E15" s="282">
        <v>0</v>
      </c>
      <c r="F15" s="282">
        <v>0</v>
      </c>
      <c r="G15" s="282">
        <v>0</v>
      </c>
      <c r="H15" s="282">
        <v>0</v>
      </c>
      <c r="I15" s="282">
        <v>0</v>
      </c>
      <c r="J15" s="282">
        <v>0</v>
      </c>
      <c r="K15" s="282">
        <v>0</v>
      </c>
      <c r="L15" s="282">
        <v>0</v>
      </c>
    </row>
    <row r="16" spans="1:12" ht="15">
      <c r="A16" s="84">
        <v>8</v>
      </c>
      <c r="B16" s="225" t="s">
        <v>692</v>
      </c>
      <c r="C16" s="282">
        <v>0</v>
      </c>
      <c r="D16" s="282">
        <v>0</v>
      </c>
      <c r="E16" s="282">
        <v>0</v>
      </c>
      <c r="F16" s="282">
        <v>0</v>
      </c>
      <c r="G16" s="282">
        <v>0</v>
      </c>
      <c r="H16" s="282">
        <v>0</v>
      </c>
      <c r="I16" s="282">
        <v>0</v>
      </c>
      <c r="J16" s="282">
        <v>0</v>
      </c>
      <c r="K16" s="282">
        <v>0</v>
      </c>
      <c r="L16" s="282">
        <v>0</v>
      </c>
    </row>
    <row r="17" spans="1:14" ht="15">
      <c r="A17" s="84">
        <v>9</v>
      </c>
      <c r="B17" s="225" t="s">
        <v>693</v>
      </c>
      <c r="C17" s="282">
        <v>0</v>
      </c>
      <c r="D17" s="282">
        <v>0</v>
      </c>
      <c r="E17" s="282">
        <v>0</v>
      </c>
      <c r="F17" s="282">
        <v>0</v>
      </c>
      <c r="G17" s="282">
        <v>0</v>
      </c>
      <c r="H17" s="282">
        <v>0</v>
      </c>
      <c r="I17" s="282">
        <v>0</v>
      </c>
      <c r="J17" s="282">
        <v>0</v>
      </c>
      <c r="K17" s="282">
        <v>0</v>
      </c>
      <c r="L17" s="282">
        <v>0</v>
      </c>
    </row>
    <row r="18" spans="1:14" ht="15">
      <c r="A18" s="84">
        <v>10</v>
      </c>
      <c r="B18" s="225" t="s">
        <v>694</v>
      </c>
      <c r="C18" s="282">
        <v>0</v>
      </c>
      <c r="D18" s="282">
        <v>0</v>
      </c>
      <c r="E18" s="282">
        <v>0</v>
      </c>
      <c r="F18" s="282">
        <v>0</v>
      </c>
      <c r="G18" s="282">
        <v>0</v>
      </c>
      <c r="H18" s="282">
        <v>0</v>
      </c>
      <c r="I18" s="282">
        <v>0</v>
      </c>
      <c r="J18" s="282">
        <v>0</v>
      </c>
      <c r="K18" s="282">
        <v>0</v>
      </c>
      <c r="L18" s="282">
        <v>0</v>
      </c>
    </row>
    <row r="19" spans="1:14" ht="15">
      <c r="A19" s="84">
        <v>11</v>
      </c>
      <c r="B19" s="225" t="s">
        <v>695</v>
      </c>
      <c r="C19" s="282">
        <v>0</v>
      </c>
      <c r="D19" s="282">
        <v>0</v>
      </c>
      <c r="E19" s="282">
        <v>0</v>
      </c>
      <c r="F19" s="282">
        <v>0</v>
      </c>
      <c r="G19" s="282">
        <v>0</v>
      </c>
      <c r="H19" s="282">
        <v>0</v>
      </c>
      <c r="I19" s="282">
        <v>0</v>
      </c>
      <c r="J19" s="282">
        <v>0</v>
      </c>
      <c r="K19" s="282">
        <v>0</v>
      </c>
      <c r="L19" s="282">
        <v>0</v>
      </c>
    </row>
    <row r="20" spans="1:14" ht="14.25" customHeight="1">
      <c r="A20" s="84">
        <v>12</v>
      </c>
      <c r="B20" s="225" t="s">
        <v>696</v>
      </c>
      <c r="C20" s="282">
        <v>0</v>
      </c>
      <c r="D20" s="282">
        <v>0</v>
      </c>
      <c r="E20" s="282">
        <v>0</v>
      </c>
      <c r="F20" s="282">
        <v>0</v>
      </c>
      <c r="G20" s="282">
        <v>0</v>
      </c>
      <c r="H20" s="282">
        <v>0</v>
      </c>
      <c r="I20" s="282">
        <v>0</v>
      </c>
      <c r="J20" s="282">
        <v>0</v>
      </c>
      <c r="K20" s="282">
        <v>0</v>
      </c>
      <c r="L20" s="282">
        <v>0</v>
      </c>
    </row>
    <row r="21" spans="1:14" ht="15">
      <c r="A21" s="84">
        <v>13</v>
      </c>
      <c r="B21" s="225" t="s">
        <v>697</v>
      </c>
      <c r="C21" s="282">
        <v>0</v>
      </c>
      <c r="D21" s="282">
        <v>0</v>
      </c>
      <c r="E21" s="282">
        <v>0</v>
      </c>
      <c r="F21" s="282">
        <v>0</v>
      </c>
      <c r="G21" s="282">
        <v>0</v>
      </c>
      <c r="H21" s="282">
        <v>0</v>
      </c>
      <c r="I21" s="282">
        <v>0</v>
      </c>
      <c r="J21" s="282">
        <v>0</v>
      </c>
      <c r="K21" s="282">
        <v>0</v>
      </c>
      <c r="L21" s="282">
        <v>0</v>
      </c>
    </row>
    <row r="22" spans="1:14" ht="15">
      <c r="A22" s="84">
        <v>14</v>
      </c>
      <c r="B22" s="225" t="s">
        <v>698</v>
      </c>
      <c r="C22" s="282">
        <v>0</v>
      </c>
      <c r="D22" s="282">
        <v>0</v>
      </c>
      <c r="E22" s="282">
        <v>0</v>
      </c>
      <c r="F22" s="282">
        <v>0</v>
      </c>
      <c r="G22" s="282">
        <v>0</v>
      </c>
      <c r="H22" s="282">
        <v>0</v>
      </c>
      <c r="I22" s="282">
        <v>0</v>
      </c>
      <c r="J22" s="282">
        <v>0</v>
      </c>
      <c r="K22" s="282">
        <v>0</v>
      </c>
      <c r="L22" s="282">
        <v>0</v>
      </c>
    </row>
    <row r="23" spans="1:14" ht="15">
      <c r="A23" s="84">
        <v>15</v>
      </c>
      <c r="B23" s="225" t="s">
        <v>699</v>
      </c>
      <c r="C23" s="282">
        <v>0</v>
      </c>
      <c r="D23" s="282">
        <v>0</v>
      </c>
      <c r="E23" s="282">
        <v>0</v>
      </c>
      <c r="F23" s="282">
        <v>0</v>
      </c>
      <c r="G23" s="282">
        <v>0</v>
      </c>
      <c r="H23" s="282">
        <v>0</v>
      </c>
      <c r="I23" s="282">
        <v>0</v>
      </c>
      <c r="J23" s="282">
        <v>0</v>
      </c>
      <c r="K23" s="282">
        <v>0</v>
      </c>
      <c r="L23" s="282">
        <v>0</v>
      </c>
    </row>
    <row r="24" spans="1:14" ht="15">
      <c r="A24" s="84">
        <v>16</v>
      </c>
      <c r="B24" s="227" t="s">
        <v>700</v>
      </c>
      <c r="C24" s="282">
        <v>0</v>
      </c>
      <c r="D24" s="282">
        <v>0</v>
      </c>
      <c r="E24" s="282">
        <v>0</v>
      </c>
      <c r="F24" s="282">
        <v>0</v>
      </c>
      <c r="G24" s="282">
        <v>0</v>
      </c>
      <c r="H24" s="282">
        <v>0</v>
      </c>
      <c r="I24" s="282">
        <v>0</v>
      </c>
      <c r="J24" s="282">
        <v>0</v>
      </c>
      <c r="K24" s="282">
        <v>0</v>
      </c>
      <c r="L24" s="282">
        <v>0</v>
      </c>
    </row>
    <row r="25" spans="1:14" ht="15">
      <c r="A25" s="84">
        <v>17</v>
      </c>
      <c r="B25" s="227" t="s">
        <v>701</v>
      </c>
      <c r="C25" s="282">
        <v>0</v>
      </c>
      <c r="D25" s="282">
        <v>0</v>
      </c>
      <c r="E25" s="282">
        <v>0</v>
      </c>
      <c r="F25" s="282">
        <v>0</v>
      </c>
      <c r="G25" s="282">
        <v>0</v>
      </c>
      <c r="H25" s="282">
        <v>0</v>
      </c>
      <c r="I25" s="282">
        <v>0</v>
      </c>
      <c r="J25" s="282">
        <v>0</v>
      </c>
      <c r="K25" s="282">
        <v>0</v>
      </c>
      <c r="L25" s="282">
        <v>0</v>
      </c>
    </row>
    <row r="26" spans="1:14" ht="15">
      <c r="A26" s="84">
        <v>18</v>
      </c>
      <c r="B26" s="227" t="s">
        <v>702</v>
      </c>
      <c r="C26" s="282">
        <v>0</v>
      </c>
      <c r="D26" s="282">
        <v>0</v>
      </c>
      <c r="E26" s="282">
        <v>0</v>
      </c>
      <c r="F26" s="282">
        <v>0</v>
      </c>
      <c r="G26" s="282">
        <v>0</v>
      </c>
      <c r="H26" s="282">
        <v>0</v>
      </c>
      <c r="I26" s="282">
        <v>0</v>
      </c>
      <c r="J26" s="282">
        <v>0</v>
      </c>
      <c r="K26" s="282">
        <v>0</v>
      </c>
      <c r="L26" s="282">
        <v>0</v>
      </c>
    </row>
    <row r="27" spans="1:14" ht="15">
      <c r="A27" s="84">
        <v>19</v>
      </c>
      <c r="B27" s="227" t="s">
        <v>703</v>
      </c>
      <c r="C27" s="282">
        <v>0</v>
      </c>
      <c r="D27" s="282">
        <v>0</v>
      </c>
      <c r="E27" s="282">
        <v>0</v>
      </c>
      <c r="F27" s="282">
        <v>0</v>
      </c>
      <c r="G27" s="282">
        <v>0</v>
      </c>
      <c r="H27" s="282">
        <v>0</v>
      </c>
      <c r="I27" s="282">
        <v>0</v>
      </c>
      <c r="J27" s="282">
        <v>0</v>
      </c>
      <c r="K27" s="282">
        <v>0</v>
      </c>
      <c r="L27" s="282">
        <v>0</v>
      </c>
    </row>
    <row r="28" spans="1:14" ht="15">
      <c r="A28" s="84">
        <v>20</v>
      </c>
      <c r="B28" s="227" t="s">
        <v>704</v>
      </c>
      <c r="C28" s="282">
        <v>0</v>
      </c>
      <c r="D28" s="282">
        <v>0</v>
      </c>
      <c r="E28" s="282">
        <v>0</v>
      </c>
      <c r="F28" s="282">
        <v>0</v>
      </c>
      <c r="G28" s="282">
        <v>0</v>
      </c>
      <c r="H28" s="282">
        <v>0</v>
      </c>
      <c r="I28" s="282">
        <v>0</v>
      </c>
      <c r="J28" s="282">
        <v>0</v>
      </c>
      <c r="K28" s="282">
        <v>0</v>
      </c>
      <c r="L28" s="282">
        <v>0</v>
      </c>
    </row>
    <row r="29" spans="1:14" ht="15">
      <c r="A29" s="84">
        <v>21</v>
      </c>
      <c r="B29" s="227" t="s">
        <v>705</v>
      </c>
      <c r="C29" s="282">
        <v>0</v>
      </c>
      <c r="D29" s="282">
        <v>0</v>
      </c>
      <c r="E29" s="282">
        <v>0</v>
      </c>
      <c r="F29" s="282">
        <v>0</v>
      </c>
      <c r="G29" s="282">
        <v>0</v>
      </c>
      <c r="H29" s="282">
        <v>0</v>
      </c>
      <c r="I29" s="282">
        <v>0</v>
      </c>
      <c r="J29" s="282">
        <v>0</v>
      </c>
      <c r="K29" s="282">
        <v>0</v>
      </c>
      <c r="L29" s="282">
        <v>0</v>
      </c>
      <c r="N29" t="s">
        <v>10</v>
      </c>
    </row>
    <row r="30" spans="1:14" ht="15">
      <c r="A30" s="84">
        <v>22</v>
      </c>
      <c r="B30" s="227" t="s">
        <v>706</v>
      </c>
      <c r="C30" s="282">
        <v>0</v>
      </c>
      <c r="D30" s="282">
        <v>0</v>
      </c>
      <c r="E30" s="282">
        <v>0</v>
      </c>
      <c r="F30" s="282">
        <v>0</v>
      </c>
      <c r="G30" s="282">
        <v>0</v>
      </c>
      <c r="H30" s="282">
        <v>0</v>
      </c>
      <c r="I30" s="282">
        <v>0</v>
      </c>
      <c r="J30" s="282">
        <v>0</v>
      </c>
      <c r="K30" s="282">
        <v>0</v>
      </c>
      <c r="L30" s="282">
        <v>0</v>
      </c>
    </row>
    <row r="31" spans="1:14" ht="15">
      <c r="A31" s="84">
        <v>23</v>
      </c>
      <c r="B31" s="227" t="s">
        <v>707</v>
      </c>
      <c r="C31" s="282">
        <v>0</v>
      </c>
      <c r="D31" s="282">
        <v>0</v>
      </c>
      <c r="E31" s="282">
        <v>0</v>
      </c>
      <c r="F31" s="282">
        <v>0</v>
      </c>
      <c r="G31" s="282">
        <v>0</v>
      </c>
      <c r="H31" s="282">
        <v>0</v>
      </c>
      <c r="I31" s="282">
        <v>0</v>
      </c>
      <c r="J31" s="282">
        <v>0</v>
      </c>
      <c r="K31" s="282">
        <v>0</v>
      </c>
      <c r="L31" s="282">
        <v>0</v>
      </c>
    </row>
    <row r="32" spans="1:14" ht="15">
      <c r="A32" s="84">
        <v>24</v>
      </c>
      <c r="B32" s="227" t="s">
        <v>708</v>
      </c>
      <c r="C32" s="282">
        <v>0</v>
      </c>
      <c r="D32" s="282">
        <v>0</v>
      </c>
      <c r="E32" s="282">
        <v>0</v>
      </c>
      <c r="F32" s="282">
        <v>0</v>
      </c>
      <c r="G32" s="282">
        <v>0</v>
      </c>
      <c r="H32" s="282">
        <v>0</v>
      </c>
      <c r="I32" s="282">
        <v>0</v>
      </c>
      <c r="J32" s="282">
        <v>0</v>
      </c>
      <c r="K32" s="282">
        <v>0</v>
      </c>
      <c r="L32" s="282">
        <v>0</v>
      </c>
    </row>
    <row r="33" spans="1:12" ht="15">
      <c r="A33" s="84">
        <v>25</v>
      </c>
      <c r="B33" s="227" t="s">
        <v>709</v>
      </c>
      <c r="C33" s="282">
        <v>0</v>
      </c>
      <c r="D33" s="282">
        <v>0</v>
      </c>
      <c r="E33" s="282">
        <v>0</v>
      </c>
      <c r="F33" s="282">
        <v>0</v>
      </c>
      <c r="G33" s="282">
        <v>0</v>
      </c>
      <c r="H33" s="282">
        <v>0</v>
      </c>
      <c r="I33" s="282">
        <v>0</v>
      </c>
      <c r="J33" s="282">
        <v>0</v>
      </c>
      <c r="K33" s="282">
        <v>0</v>
      </c>
      <c r="L33" s="282">
        <v>0</v>
      </c>
    </row>
    <row r="34" spans="1:12" ht="15">
      <c r="A34" s="84">
        <v>26</v>
      </c>
      <c r="B34" s="227" t="s">
        <v>710</v>
      </c>
      <c r="C34" s="282">
        <v>0</v>
      </c>
      <c r="D34" s="282">
        <v>0</v>
      </c>
      <c r="E34" s="282">
        <v>0</v>
      </c>
      <c r="F34" s="282">
        <v>0</v>
      </c>
      <c r="G34" s="282">
        <v>0</v>
      </c>
      <c r="H34" s="282">
        <v>0</v>
      </c>
      <c r="I34" s="282">
        <v>0</v>
      </c>
      <c r="J34" s="282">
        <v>0</v>
      </c>
      <c r="K34" s="282">
        <v>0</v>
      </c>
      <c r="L34" s="282">
        <v>0</v>
      </c>
    </row>
    <row r="35" spans="1:12" ht="15">
      <c r="A35" s="84">
        <v>27</v>
      </c>
      <c r="B35" s="227" t="s">
        <v>711</v>
      </c>
      <c r="C35" s="282">
        <v>0</v>
      </c>
      <c r="D35" s="282">
        <v>0</v>
      </c>
      <c r="E35" s="282">
        <v>0</v>
      </c>
      <c r="F35" s="282">
        <v>0</v>
      </c>
      <c r="G35" s="282">
        <v>0</v>
      </c>
      <c r="H35" s="282">
        <v>0</v>
      </c>
      <c r="I35" s="282">
        <v>0</v>
      </c>
      <c r="J35" s="282">
        <v>0</v>
      </c>
      <c r="K35" s="282">
        <v>0</v>
      </c>
      <c r="L35" s="282">
        <v>0</v>
      </c>
    </row>
    <row r="36" spans="1:12" ht="15">
      <c r="A36" s="84">
        <v>28</v>
      </c>
      <c r="B36" s="227" t="s">
        <v>712</v>
      </c>
      <c r="C36" s="282">
        <v>0</v>
      </c>
      <c r="D36" s="282">
        <v>0</v>
      </c>
      <c r="E36" s="282">
        <v>0</v>
      </c>
      <c r="F36" s="282">
        <v>0</v>
      </c>
      <c r="G36" s="282">
        <v>0</v>
      </c>
      <c r="H36" s="282">
        <v>0</v>
      </c>
      <c r="I36" s="282">
        <v>0</v>
      </c>
      <c r="J36" s="282">
        <v>0</v>
      </c>
      <c r="K36" s="282">
        <v>0</v>
      </c>
      <c r="L36" s="282">
        <v>0</v>
      </c>
    </row>
    <row r="37" spans="1:12" ht="15">
      <c r="A37" s="84">
        <v>29</v>
      </c>
      <c r="B37" s="227" t="s">
        <v>713</v>
      </c>
      <c r="C37" s="282">
        <v>0</v>
      </c>
      <c r="D37" s="282">
        <v>0</v>
      </c>
      <c r="E37" s="282">
        <v>0</v>
      </c>
      <c r="F37" s="282">
        <v>0</v>
      </c>
      <c r="G37" s="282">
        <v>0</v>
      </c>
      <c r="H37" s="282">
        <v>0</v>
      </c>
      <c r="I37" s="282">
        <v>0</v>
      </c>
      <c r="J37" s="282">
        <v>0</v>
      </c>
      <c r="K37" s="282">
        <v>0</v>
      </c>
      <c r="L37" s="282">
        <v>0</v>
      </c>
    </row>
    <row r="38" spans="1:12" ht="15">
      <c r="A38" s="84">
        <v>30</v>
      </c>
      <c r="B38" s="227" t="s">
        <v>714</v>
      </c>
      <c r="C38" s="282">
        <v>0</v>
      </c>
      <c r="D38" s="282">
        <v>0</v>
      </c>
      <c r="E38" s="282">
        <v>0</v>
      </c>
      <c r="F38" s="282">
        <v>0</v>
      </c>
      <c r="G38" s="282">
        <v>0</v>
      </c>
      <c r="H38" s="282">
        <v>0</v>
      </c>
      <c r="I38" s="282">
        <v>0</v>
      </c>
      <c r="J38" s="282">
        <v>0</v>
      </c>
      <c r="K38" s="282">
        <v>0</v>
      </c>
      <c r="L38" s="282">
        <v>0</v>
      </c>
    </row>
    <row r="39" spans="1:12">
      <c r="A39" s="418"/>
      <c r="B39" s="395" t="s">
        <v>715</v>
      </c>
      <c r="C39" s="361">
        <f t="shared" ref="C39:L39" si="0">SUM(C9:C38)</f>
        <v>0</v>
      </c>
      <c r="D39" s="361">
        <f t="shared" si="0"/>
        <v>0</v>
      </c>
      <c r="E39" s="361">
        <f t="shared" si="0"/>
        <v>0</v>
      </c>
      <c r="F39" s="361">
        <f t="shared" si="0"/>
        <v>0</v>
      </c>
      <c r="G39" s="361">
        <f t="shared" si="0"/>
        <v>0</v>
      </c>
      <c r="H39" s="361">
        <f t="shared" si="0"/>
        <v>0</v>
      </c>
      <c r="I39" s="361">
        <f t="shared" si="0"/>
        <v>0</v>
      </c>
      <c r="J39" s="361">
        <f t="shared" si="0"/>
        <v>0</v>
      </c>
      <c r="K39" s="361">
        <f t="shared" si="0"/>
        <v>0</v>
      </c>
      <c r="L39" s="361">
        <f t="shared" si="0"/>
        <v>0</v>
      </c>
    </row>
    <row r="40" spans="1:12">
      <c r="A40" s="233"/>
      <c r="B40" s="234"/>
      <c r="C40" s="10"/>
      <c r="D40" s="10"/>
      <c r="E40" s="10"/>
      <c r="F40" s="10"/>
      <c r="G40" s="10"/>
      <c r="H40" s="10"/>
      <c r="I40" s="10"/>
      <c r="J40" s="10"/>
      <c r="K40" s="10"/>
      <c r="L40" s="10"/>
    </row>
    <row r="41" spans="1:12">
      <c r="A41" s="233"/>
      <c r="B41" s="234"/>
      <c r="C41" s="10"/>
      <c r="D41" s="10"/>
      <c r="E41" s="10"/>
      <c r="F41" s="10"/>
      <c r="G41" s="10"/>
      <c r="H41" s="10"/>
      <c r="I41" s="10"/>
      <c r="J41" s="10"/>
      <c r="K41" s="10"/>
      <c r="L41" s="10"/>
    </row>
    <row r="42" spans="1:12">
      <c r="A42" s="233"/>
      <c r="B42" s="234"/>
      <c r="C42" s="10"/>
      <c r="D42" s="10"/>
      <c r="E42" s="10"/>
      <c r="F42" s="10"/>
      <c r="G42" s="10"/>
      <c r="H42" s="10"/>
      <c r="I42" s="10"/>
      <c r="J42" s="10"/>
      <c r="K42" s="10"/>
      <c r="L42" s="10"/>
    </row>
    <row r="43" spans="1:12">
      <c r="A43" s="233"/>
      <c r="B43" s="234"/>
      <c r="C43" s="10"/>
      <c r="D43" s="10"/>
      <c r="E43" s="10"/>
      <c r="F43" s="10"/>
      <c r="G43" s="10"/>
      <c r="H43" s="10"/>
      <c r="I43" s="10"/>
      <c r="J43" s="10"/>
      <c r="K43" s="10"/>
      <c r="L43" s="10"/>
    </row>
    <row r="44" spans="1:12">
      <c r="A44" s="233"/>
      <c r="B44" s="234"/>
      <c r="C44" s="10"/>
      <c r="D44" s="10"/>
      <c r="E44" s="10"/>
      <c r="F44" s="10"/>
      <c r="G44" s="10"/>
      <c r="H44" s="10"/>
      <c r="I44" s="10"/>
      <c r="J44" s="10"/>
      <c r="K44" s="10"/>
      <c r="L44" s="10"/>
    </row>
    <row r="45" spans="1:12" ht="12.75" customHeight="1">
      <c r="A45" s="148"/>
      <c r="B45" s="148"/>
      <c r="C45" s="148"/>
      <c r="D45" s="148"/>
      <c r="E45" s="148"/>
      <c r="F45" s="148"/>
      <c r="K45" s="149" t="s">
        <v>12</v>
      </c>
    </row>
    <row r="46" spans="1:12" ht="12.75" customHeight="1">
      <c r="A46" s="148"/>
      <c r="B46" s="148"/>
      <c r="C46" s="148"/>
      <c r="D46" s="148"/>
      <c r="E46" s="148"/>
      <c r="F46" s="148"/>
      <c r="J46" s="1063" t="s">
        <v>13</v>
      </c>
      <c r="K46" s="1063"/>
      <c r="L46" s="1063"/>
    </row>
    <row r="47" spans="1:12" ht="12.75" customHeight="1">
      <c r="A47" s="148"/>
      <c r="B47" s="148"/>
      <c r="C47" s="148"/>
      <c r="D47" s="148"/>
      <c r="E47" s="148"/>
      <c r="F47" s="148"/>
    </row>
    <row r="48" spans="1:12">
      <c r="A48" s="148" t="s">
        <v>11</v>
      </c>
      <c r="F48" s="148"/>
    </row>
  </sheetData>
  <mergeCells count="9">
    <mergeCell ref="A1:K1"/>
    <mergeCell ref="C6:E6"/>
    <mergeCell ref="F6:I6"/>
    <mergeCell ref="J6:L6"/>
    <mergeCell ref="J46:L46"/>
    <mergeCell ref="A6:A7"/>
    <mergeCell ref="B6:B7"/>
    <mergeCell ref="A2:K2"/>
    <mergeCell ref="A4:K4"/>
  </mergeCells>
  <printOptions horizontalCentered="1"/>
  <pageMargins left="0.70866141732283472" right="0.70866141732283472" top="0.23622047244094491" bottom="0" header="0.31496062992125984" footer="0.31496062992125984"/>
  <pageSetup paperSize="9" scale="73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46"/>
  <sheetViews>
    <sheetView topLeftCell="A22" zoomScaleSheetLayoutView="80" workbookViewId="0">
      <selection activeCell="M36" sqref="M36"/>
    </sheetView>
  </sheetViews>
  <sheetFormatPr defaultRowHeight="12.75"/>
  <cols>
    <col min="1" max="1" width="5.85546875" customWidth="1"/>
    <col min="2" max="2" width="17.5703125" customWidth="1"/>
    <col min="3" max="3" width="15.28515625" customWidth="1"/>
    <col min="4" max="5" width="15.42578125" customWidth="1"/>
    <col min="6" max="8" width="15.7109375" customWidth="1"/>
    <col min="9" max="9" width="15.140625" customWidth="1"/>
    <col min="10" max="10" width="12.42578125" customWidth="1"/>
    <col min="11" max="11" width="14.28515625" customWidth="1"/>
  </cols>
  <sheetData>
    <row r="1" spans="1:12" ht="18">
      <c r="A1" s="1065" t="s">
        <v>0</v>
      </c>
      <c r="B1" s="1065"/>
      <c r="C1" s="1065"/>
      <c r="D1" s="1065"/>
      <c r="E1" s="1065"/>
      <c r="F1" s="1065"/>
      <c r="G1" s="1065"/>
      <c r="H1" s="1065"/>
      <c r="I1" s="604"/>
      <c r="J1" s="604"/>
      <c r="K1" s="176" t="s">
        <v>557</v>
      </c>
    </row>
    <row r="2" spans="1:12" ht="21">
      <c r="A2" s="1066" t="s">
        <v>882</v>
      </c>
      <c r="B2" s="1066"/>
      <c r="C2" s="1066"/>
      <c r="D2" s="1066"/>
      <c r="E2" s="1066"/>
      <c r="F2" s="1066"/>
      <c r="G2" s="1066"/>
      <c r="H2" s="1066"/>
      <c r="I2" s="605"/>
      <c r="J2" s="605"/>
    </row>
    <row r="3" spans="1:12" ht="6.75" customHeight="1">
      <c r="A3" s="145"/>
      <c r="B3" s="145"/>
      <c r="C3" s="145"/>
      <c r="D3" s="145"/>
      <c r="E3" s="145"/>
      <c r="F3" s="145"/>
      <c r="G3" s="145"/>
      <c r="H3" s="145"/>
      <c r="I3" s="145"/>
      <c r="J3" s="145"/>
    </row>
    <row r="4" spans="1:12" ht="18">
      <c r="A4" s="1155" t="s">
        <v>556</v>
      </c>
      <c r="B4" s="1155"/>
      <c r="C4" s="1155"/>
      <c r="D4" s="1155"/>
      <c r="E4" s="1155"/>
      <c r="F4" s="1155"/>
      <c r="G4" s="1155"/>
      <c r="H4" s="1155"/>
      <c r="I4" s="611"/>
      <c r="J4" s="611"/>
    </row>
    <row r="5" spans="1:12" ht="15">
      <c r="A5" s="146" t="s">
        <v>733</v>
      </c>
      <c r="B5" s="146"/>
      <c r="C5" s="146"/>
      <c r="D5" s="146"/>
      <c r="E5" s="146"/>
      <c r="F5" s="146"/>
      <c r="G5" s="1160" t="s">
        <v>884</v>
      </c>
      <c r="H5" s="1160"/>
      <c r="I5" s="1160"/>
      <c r="J5" s="1160"/>
      <c r="K5" s="1160"/>
    </row>
    <row r="6" spans="1:12" ht="21.75" customHeight="1">
      <c r="A6" s="1153" t="s">
        <v>2</v>
      </c>
      <c r="B6" s="1153" t="s">
        <v>38</v>
      </c>
      <c r="C6" s="940" t="s">
        <v>514</v>
      </c>
      <c r="D6" s="982"/>
      <c r="E6" s="941"/>
      <c r="F6" s="940" t="s">
        <v>517</v>
      </c>
      <c r="G6" s="982"/>
      <c r="H6" s="941"/>
      <c r="I6" s="1080" t="s">
        <v>832</v>
      </c>
      <c r="J6" s="1080" t="s">
        <v>833</v>
      </c>
      <c r="K6" s="936" t="s">
        <v>77</v>
      </c>
    </row>
    <row r="7" spans="1:12" ht="26.25" customHeight="1">
      <c r="A7" s="1154"/>
      <c r="B7" s="1154"/>
      <c r="C7" s="339" t="s">
        <v>513</v>
      </c>
      <c r="D7" s="339" t="s">
        <v>515</v>
      </c>
      <c r="E7" s="339" t="s">
        <v>516</v>
      </c>
      <c r="F7" s="339" t="s">
        <v>513</v>
      </c>
      <c r="G7" s="339" t="s">
        <v>515</v>
      </c>
      <c r="H7" s="339" t="s">
        <v>516</v>
      </c>
      <c r="I7" s="1081"/>
      <c r="J7" s="1081"/>
      <c r="K7" s="936"/>
    </row>
    <row r="8" spans="1:12" ht="15">
      <c r="A8" s="428">
        <v>1</v>
      </c>
      <c r="B8" s="428">
        <v>2</v>
      </c>
      <c r="C8" s="428">
        <v>3</v>
      </c>
      <c r="D8" s="428">
        <v>4</v>
      </c>
      <c r="E8" s="428">
        <v>5</v>
      </c>
      <c r="F8" s="428">
        <v>6</v>
      </c>
      <c r="G8" s="428">
        <v>7</v>
      </c>
      <c r="H8" s="428">
        <v>8</v>
      </c>
      <c r="I8" s="428">
        <v>9</v>
      </c>
      <c r="J8" s="428">
        <v>10</v>
      </c>
      <c r="K8" s="560">
        <v>11</v>
      </c>
    </row>
    <row r="9" spans="1:12" ht="15">
      <c r="A9" s="84">
        <v>1</v>
      </c>
      <c r="B9" s="225" t="s">
        <v>685</v>
      </c>
      <c r="C9" s="687">
        <v>0</v>
      </c>
      <c r="D9" s="687">
        <v>0</v>
      </c>
      <c r="E9" s="687">
        <v>0</v>
      </c>
      <c r="F9" s="687">
        <v>0</v>
      </c>
      <c r="G9" s="687">
        <v>0</v>
      </c>
      <c r="H9" s="687">
        <v>0</v>
      </c>
      <c r="I9" s="704">
        <v>0</v>
      </c>
      <c r="J9" s="701">
        <v>0</v>
      </c>
      <c r="K9" s="377">
        <v>0</v>
      </c>
      <c r="L9" s="703"/>
    </row>
    <row r="10" spans="1:12" ht="15">
      <c r="A10" s="84">
        <v>2</v>
      </c>
      <c r="B10" s="225" t="s">
        <v>686</v>
      </c>
      <c r="C10" s="687">
        <v>0</v>
      </c>
      <c r="D10" s="687">
        <v>0</v>
      </c>
      <c r="E10" s="687">
        <v>0</v>
      </c>
      <c r="F10" s="687">
        <v>0</v>
      </c>
      <c r="G10" s="687">
        <v>0</v>
      </c>
      <c r="H10" s="687">
        <v>0</v>
      </c>
      <c r="I10" s="704">
        <v>0</v>
      </c>
      <c r="J10" s="701">
        <v>0</v>
      </c>
      <c r="K10" s="377">
        <v>0</v>
      </c>
      <c r="L10" s="703"/>
    </row>
    <row r="11" spans="1:12" ht="15">
      <c r="A11" s="84">
        <v>3</v>
      </c>
      <c r="B11" s="225" t="s">
        <v>687</v>
      </c>
      <c r="C11" s="687">
        <v>0</v>
      </c>
      <c r="D11" s="687">
        <v>0</v>
      </c>
      <c r="E11" s="687">
        <v>0</v>
      </c>
      <c r="F11" s="687">
        <v>0</v>
      </c>
      <c r="G11" s="687">
        <v>0</v>
      </c>
      <c r="H11" s="687">
        <v>0</v>
      </c>
      <c r="I11" s="704">
        <v>0</v>
      </c>
      <c r="J11" s="701">
        <v>0</v>
      </c>
      <c r="K11" s="377">
        <v>0</v>
      </c>
      <c r="L11" s="703"/>
    </row>
    <row r="12" spans="1:12" ht="15">
      <c r="A12" s="84">
        <v>4</v>
      </c>
      <c r="B12" s="225" t="s">
        <v>688</v>
      </c>
      <c r="C12" s="687">
        <v>0</v>
      </c>
      <c r="D12" s="687">
        <v>0</v>
      </c>
      <c r="E12" s="687">
        <v>0</v>
      </c>
      <c r="F12" s="687">
        <v>0</v>
      </c>
      <c r="G12" s="687">
        <v>0</v>
      </c>
      <c r="H12" s="687">
        <v>0</v>
      </c>
      <c r="I12" s="704">
        <v>0</v>
      </c>
      <c r="J12" s="701">
        <v>0</v>
      </c>
      <c r="K12" s="377">
        <v>0</v>
      </c>
      <c r="L12" s="703"/>
    </row>
    <row r="13" spans="1:12" s="230" customFormat="1" ht="15">
      <c r="A13" s="697">
        <v>5</v>
      </c>
      <c r="B13" s="698" t="s">
        <v>689</v>
      </c>
      <c r="C13" s="687">
        <v>0</v>
      </c>
      <c r="D13" s="687">
        <v>0</v>
      </c>
      <c r="E13" s="687">
        <v>0</v>
      </c>
      <c r="F13" s="687">
        <v>0</v>
      </c>
      <c r="G13" s="687">
        <v>0</v>
      </c>
      <c r="H13" s="687">
        <v>0</v>
      </c>
      <c r="I13" s="704">
        <v>0</v>
      </c>
      <c r="J13" s="701">
        <v>0</v>
      </c>
      <c r="K13" s="377">
        <v>0</v>
      </c>
      <c r="L13" s="703"/>
    </row>
    <row r="14" spans="1:12" ht="15">
      <c r="A14" s="84">
        <v>6</v>
      </c>
      <c r="B14" s="225" t="s">
        <v>690</v>
      </c>
      <c r="C14" s="687">
        <v>0</v>
      </c>
      <c r="D14" s="687">
        <v>0</v>
      </c>
      <c r="E14" s="687">
        <v>0</v>
      </c>
      <c r="F14" s="687">
        <v>0</v>
      </c>
      <c r="G14" s="687">
        <v>0</v>
      </c>
      <c r="H14" s="687">
        <v>0</v>
      </c>
      <c r="I14" s="704">
        <v>0</v>
      </c>
      <c r="J14" s="701">
        <v>0</v>
      </c>
      <c r="K14" s="377">
        <v>0</v>
      </c>
      <c r="L14" s="703"/>
    </row>
    <row r="15" spans="1:12" ht="15">
      <c r="A15" s="84">
        <v>7</v>
      </c>
      <c r="B15" s="225" t="s">
        <v>691</v>
      </c>
      <c r="C15" s="687">
        <v>0</v>
      </c>
      <c r="D15" s="687">
        <v>0</v>
      </c>
      <c r="E15" s="687">
        <v>0</v>
      </c>
      <c r="F15" s="687">
        <v>0</v>
      </c>
      <c r="G15" s="687">
        <v>0</v>
      </c>
      <c r="H15" s="687">
        <v>0</v>
      </c>
      <c r="I15" s="704">
        <v>0</v>
      </c>
      <c r="J15" s="701">
        <v>0</v>
      </c>
      <c r="K15" s="377">
        <v>0</v>
      </c>
      <c r="L15" s="703"/>
    </row>
    <row r="16" spans="1:12" ht="15">
      <c r="A16" s="84">
        <v>8</v>
      </c>
      <c r="B16" s="225" t="s">
        <v>692</v>
      </c>
      <c r="C16" s="687">
        <v>0</v>
      </c>
      <c r="D16" s="687">
        <v>0</v>
      </c>
      <c r="E16" s="687">
        <v>0</v>
      </c>
      <c r="F16" s="687">
        <v>0</v>
      </c>
      <c r="G16" s="687">
        <v>0</v>
      </c>
      <c r="H16" s="687">
        <v>0</v>
      </c>
      <c r="I16" s="704">
        <v>0</v>
      </c>
      <c r="J16" s="701">
        <v>0</v>
      </c>
      <c r="K16" s="377">
        <v>0</v>
      </c>
      <c r="L16" s="703"/>
    </row>
    <row r="17" spans="1:11" ht="15">
      <c r="A17" s="84">
        <v>9</v>
      </c>
      <c r="B17" s="225" t="s">
        <v>693</v>
      </c>
      <c r="C17" s="699">
        <v>4</v>
      </c>
      <c r="D17" s="699">
        <v>3</v>
      </c>
      <c r="E17" s="687">
        <v>173</v>
      </c>
      <c r="F17" s="687">
        <v>4</v>
      </c>
      <c r="G17" s="687">
        <v>3</v>
      </c>
      <c r="H17" s="687">
        <v>173</v>
      </c>
      <c r="I17" s="688">
        <v>2.52E-2</v>
      </c>
      <c r="J17" s="701">
        <v>1147.8400000000001</v>
      </c>
      <c r="K17" s="377">
        <v>0</v>
      </c>
    </row>
    <row r="18" spans="1:11" ht="15">
      <c r="A18" s="84">
        <v>10</v>
      </c>
      <c r="B18" s="225" t="s">
        <v>694</v>
      </c>
      <c r="C18" s="687">
        <v>0</v>
      </c>
      <c r="D18" s="687">
        <v>0</v>
      </c>
      <c r="E18" s="687">
        <v>0</v>
      </c>
      <c r="F18" s="687">
        <v>0</v>
      </c>
      <c r="G18" s="687">
        <v>0</v>
      </c>
      <c r="H18" s="687">
        <v>0</v>
      </c>
      <c r="I18" s="688">
        <v>0</v>
      </c>
      <c r="J18" s="701">
        <v>0</v>
      </c>
      <c r="K18" s="377">
        <v>0</v>
      </c>
    </row>
    <row r="19" spans="1:11" ht="15">
      <c r="A19" s="84">
        <v>11</v>
      </c>
      <c r="B19" s="225" t="s">
        <v>695</v>
      </c>
      <c r="C19" s="687">
        <v>0</v>
      </c>
      <c r="D19" s="687">
        <v>0</v>
      </c>
      <c r="E19" s="687">
        <v>0</v>
      </c>
      <c r="F19" s="687">
        <v>0</v>
      </c>
      <c r="G19" s="687">
        <v>0</v>
      </c>
      <c r="H19" s="687">
        <v>0</v>
      </c>
      <c r="I19" s="688">
        <v>0</v>
      </c>
      <c r="J19" s="701">
        <v>0</v>
      </c>
      <c r="K19" s="377">
        <v>0</v>
      </c>
    </row>
    <row r="20" spans="1:11" ht="13.5" customHeight="1">
      <c r="A20" s="84">
        <v>12</v>
      </c>
      <c r="B20" s="225" t="s">
        <v>696</v>
      </c>
      <c r="C20" s="687">
        <v>0</v>
      </c>
      <c r="D20" s="687">
        <v>0</v>
      </c>
      <c r="E20" s="687">
        <v>0</v>
      </c>
      <c r="F20" s="687">
        <v>0</v>
      </c>
      <c r="G20" s="687">
        <v>0</v>
      </c>
      <c r="H20" s="687">
        <v>0</v>
      </c>
      <c r="I20" s="688">
        <v>0</v>
      </c>
      <c r="J20" s="701">
        <v>0</v>
      </c>
      <c r="K20" s="377">
        <v>0</v>
      </c>
    </row>
    <row r="21" spans="1:11" ht="15">
      <c r="A21" s="84">
        <v>13</v>
      </c>
      <c r="B21" s="225" t="s">
        <v>697</v>
      </c>
      <c r="C21" s="687">
        <v>0</v>
      </c>
      <c r="D21" s="687">
        <v>0</v>
      </c>
      <c r="E21" s="687">
        <v>0</v>
      </c>
      <c r="F21" s="687">
        <v>0</v>
      </c>
      <c r="G21" s="687">
        <v>0</v>
      </c>
      <c r="H21" s="687">
        <v>0</v>
      </c>
      <c r="I21" s="688">
        <v>0</v>
      </c>
      <c r="J21" s="701">
        <v>0</v>
      </c>
      <c r="K21" s="377">
        <v>0</v>
      </c>
    </row>
    <row r="22" spans="1:11" ht="15">
      <c r="A22" s="84">
        <v>14</v>
      </c>
      <c r="B22" s="225" t="s">
        <v>698</v>
      </c>
      <c r="C22" s="687">
        <v>0</v>
      </c>
      <c r="D22" s="687">
        <v>0</v>
      </c>
      <c r="E22" s="687">
        <v>0</v>
      </c>
      <c r="F22" s="687">
        <v>0</v>
      </c>
      <c r="G22" s="687">
        <v>0</v>
      </c>
      <c r="H22" s="687">
        <v>0</v>
      </c>
      <c r="I22" s="688">
        <v>0</v>
      </c>
      <c r="J22" s="701">
        <v>0</v>
      </c>
      <c r="K22" s="377">
        <v>0</v>
      </c>
    </row>
    <row r="23" spans="1:11" ht="15">
      <c r="A23" s="84">
        <v>15</v>
      </c>
      <c r="B23" s="225" t="s">
        <v>699</v>
      </c>
      <c r="C23" s="687">
        <v>0</v>
      </c>
      <c r="D23" s="687">
        <v>0</v>
      </c>
      <c r="E23" s="687">
        <v>0</v>
      </c>
      <c r="F23" s="687">
        <v>0</v>
      </c>
      <c r="G23" s="687">
        <v>0</v>
      </c>
      <c r="H23" s="687">
        <v>0</v>
      </c>
      <c r="I23" s="688">
        <v>0</v>
      </c>
      <c r="J23" s="701">
        <v>0</v>
      </c>
      <c r="K23" s="377">
        <v>0</v>
      </c>
    </row>
    <row r="24" spans="1:11" ht="15">
      <c r="A24" s="84">
        <v>16</v>
      </c>
      <c r="B24" s="227" t="s">
        <v>700</v>
      </c>
      <c r="C24" s="687">
        <v>0</v>
      </c>
      <c r="D24" s="687">
        <v>0</v>
      </c>
      <c r="E24" s="687">
        <v>0</v>
      </c>
      <c r="F24" s="687">
        <v>0</v>
      </c>
      <c r="G24" s="687">
        <v>0</v>
      </c>
      <c r="H24" s="687">
        <v>0</v>
      </c>
      <c r="I24" s="688">
        <v>0</v>
      </c>
      <c r="J24" s="701">
        <v>0</v>
      </c>
      <c r="K24" s="377">
        <v>0</v>
      </c>
    </row>
    <row r="25" spans="1:11" ht="15">
      <c r="A25" s="84">
        <v>17</v>
      </c>
      <c r="B25" s="227" t="s">
        <v>701</v>
      </c>
      <c r="C25" s="744">
        <v>0</v>
      </c>
      <c r="D25" s="744">
        <v>0</v>
      </c>
      <c r="E25" s="702">
        <v>0</v>
      </c>
      <c r="F25" s="702">
        <v>0</v>
      </c>
      <c r="G25" s="702">
        <v>0</v>
      </c>
      <c r="H25" s="702">
        <v>0</v>
      </c>
      <c r="I25" s="742">
        <v>0</v>
      </c>
      <c r="J25" s="743">
        <v>0</v>
      </c>
      <c r="K25" s="377">
        <v>0</v>
      </c>
    </row>
    <row r="26" spans="1:11" ht="15">
      <c r="A26" s="84">
        <v>18</v>
      </c>
      <c r="B26" s="227" t="s">
        <v>702</v>
      </c>
      <c r="C26" s="687">
        <v>0</v>
      </c>
      <c r="D26" s="687">
        <v>0</v>
      </c>
      <c r="E26" s="687">
        <v>0</v>
      </c>
      <c r="F26" s="687">
        <v>0</v>
      </c>
      <c r="G26" s="687">
        <v>0</v>
      </c>
      <c r="H26" s="687">
        <v>0</v>
      </c>
      <c r="I26" s="688">
        <v>0</v>
      </c>
      <c r="J26" s="701">
        <v>0</v>
      </c>
      <c r="K26" s="377">
        <v>0</v>
      </c>
    </row>
    <row r="27" spans="1:11" ht="15">
      <c r="A27" s="84">
        <v>19</v>
      </c>
      <c r="B27" s="227" t="s">
        <v>703</v>
      </c>
      <c r="C27" s="687">
        <v>0</v>
      </c>
      <c r="D27" s="687">
        <v>0</v>
      </c>
      <c r="E27" s="687">
        <v>0</v>
      </c>
      <c r="F27" s="687">
        <v>0</v>
      </c>
      <c r="G27" s="687">
        <v>0</v>
      </c>
      <c r="H27" s="687">
        <v>0</v>
      </c>
      <c r="I27" s="688">
        <v>0</v>
      </c>
      <c r="J27" s="701">
        <v>0</v>
      </c>
      <c r="K27" s="377">
        <v>0</v>
      </c>
    </row>
    <row r="28" spans="1:11" ht="15">
      <c r="A28" s="84">
        <v>20</v>
      </c>
      <c r="B28" s="227" t="s">
        <v>704</v>
      </c>
      <c r="C28" s="687">
        <v>0</v>
      </c>
      <c r="D28" s="687">
        <v>0</v>
      </c>
      <c r="E28" s="687">
        <v>0</v>
      </c>
      <c r="F28" s="687">
        <v>0</v>
      </c>
      <c r="G28" s="687">
        <v>0</v>
      </c>
      <c r="H28" s="687">
        <v>0</v>
      </c>
      <c r="I28" s="688">
        <v>0</v>
      </c>
      <c r="J28" s="701">
        <v>0</v>
      </c>
      <c r="K28" s="377">
        <v>0</v>
      </c>
    </row>
    <row r="29" spans="1:11" ht="15">
      <c r="A29" s="84">
        <v>21</v>
      </c>
      <c r="B29" s="227" t="s">
        <v>705</v>
      </c>
      <c r="C29" s="687">
        <v>0</v>
      </c>
      <c r="D29" s="687">
        <v>0</v>
      </c>
      <c r="E29" s="687">
        <v>0</v>
      </c>
      <c r="F29" s="687">
        <v>0</v>
      </c>
      <c r="G29" s="687">
        <v>0</v>
      </c>
      <c r="H29" s="687">
        <v>0</v>
      </c>
      <c r="I29" s="688">
        <v>0</v>
      </c>
      <c r="J29" s="701">
        <v>0</v>
      </c>
      <c r="K29" s="377">
        <v>0</v>
      </c>
    </row>
    <row r="30" spans="1:11" ht="15">
      <c r="A30" s="84">
        <v>22</v>
      </c>
      <c r="B30" s="227" t="s">
        <v>706</v>
      </c>
      <c r="C30" s="687">
        <v>30</v>
      </c>
      <c r="D30" s="687">
        <v>1974</v>
      </c>
      <c r="E30" s="687">
        <v>3687</v>
      </c>
      <c r="F30" s="687">
        <v>30</v>
      </c>
      <c r="G30" s="687">
        <v>1974</v>
      </c>
      <c r="H30" s="687">
        <v>3687</v>
      </c>
      <c r="I30" s="688">
        <v>49.197300000000006</v>
      </c>
      <c r="J30" s="688">
        <v>22.4</v>
      </c>
      <c r="K30" s="377">
        <v>0</v>
      </c>
    </row>
    <row r="31" spans="1:11" ht="15">
      <c r="A31" s="84">
        <v>23</v>
      </c>
      <c r="B31" s="227" t="s">
        <v>707</v>
      </c>
      <c r="C31" s="699">
        <v>7</v>
      </c>
      <c r="D31" s="699">
        <v>17</v>
      </c>
      <c r="E31" s="687">
        <v>162</v>
      </c>
      <c r="F31" s="687">
        <v>7</v>
      </c>
      <c r="G31" s="687">
        <v>69</v>
      </c>
      <c r="H31" s="687">
        <v>162</v>
      </c>
      <c r="I31" s="688">
        <v>0.11580000000000001</v>
      </c>
      <c r="J31" s="688">
        <v>5.5584000000000001E-2</v>
      </c>
      <c r="K31" s="377">
        <v>0</v>
      </c>
    </row>
    <row r="32" spans="1:11" ht="15">
      <c r="A32" s="84">
        <v>24</v>
      </c>
      <c r="B32" s="227" t="s">
        <v>708</v>
      </c>
      <c r="C32" s="699">
        <v>0</v>
      </c>
      <c r="D32" s="699">
        <v>0</v>
      </c>
      <c r="E32" s="687">
        <v>0</v>
      </c>
      <c r="F32" s="687">
        <v>0</v>
      </c>
      <c r="G32" s="687">
        <v>0</v>
      </c>
      <c r="H32" s="687">
        <v>0</v>
      </c>
      <c r="I32" s="688">
        <v>0</v>
      </c>
      <c r="J32" s="701">
        <v>0</v>
      </c>
      <c r="K32" s="377">
        <v>0</v>
      </c>
    </row>
    <row r="33" spans="1:11" ht="15">
      <c r="A33" s="84">
        <v>25</v>
      </c>
      <c r="B33" s="227" t="s">
        <v>709</v>
      </c>
      <c r="C33" s="699">
        <v>0</v>
      </c>
      <c r="D33" s="699">
        <v>0</v>
      </c>
      <c r="E33" s="687">
        <v>0</v>
      </c>
      <c r="F33" s="687">
        <v>0</v>
      </c>
      <c r="G33" s="687">
        <v>0</v>
      </c>
      <c r="H33" s="687">
        <v>0</v>
      </c>
      <c r="I33" s="688">
        <v>0</v>
      </c>
      <c r="J33" s="701">
        <v>0</v>
      </c>
      <c r="K33" s="377">
        <v>0</v>
      </c>
    </row>
    <row r="34" spans="1:11" ht="15">
      <c r="A34" s="84">
        <v>26</v>
      </c>
      <c r="B34" s="227" t="s">
        <v>710</v>
      </c>
      <c r="C34" s="699">
        <v>0</v>
      </c>
      <c r="D34" s="699">
        <v>0</v>
      </c>
      <c r="E34" s="687">
        <v>0</v>
      </c>
      <c r="F34" s="687">
        <v>0</v>
      </c>
      <c r="G34" s="687">
        <v>0</v>
      </c>
      <c r="H34" s="687">
        <v>0</v>
      </c>
      <c r="I34" s="688">
        <v>0</v>
      </c>
      <c r="J34" s="701">
        <v>0</v>
      </c>
      <c r="K34" s="377">
        <v>0</v>
      </c>
    </row>
    <row r="35" spans="1:11" ht="15">
      <c r="A35" s="84">
        <v>27</v>
      </c>
      <c r="B35" s="227" t="s">
        <v>711</v>
      </c>
      <c r="C35" s="687">
        <v>0</v>
      </c>
      <c r="D35" s="687">
        <v>0</v>
      </c>
      <c r="E35" s="687">
        <v>0</v>
      </c>
      <c r="F35" s="687">
        <v>0</v>
      </c>
      <c r="G35" s="687">
        <v>0</v>
      </c>
      <c r="H35" s="687">
        <v>0</v>
      </c>
      <c r="I35" s="688">
        <v>0</v>
      </c>
      <c r="J35" s="701">
        <v>0</v>
      </c>
      <c r="K35" s="377">
        <v>0</v>
      </c>
    </row>
    <row r="36" spans="1:11" ht="15">
      <c r="A36" s="84">
        <v>28</v>
      </c>
      <c r="B36" s="227" t="s">
        <v>712</v>
      </c>
      <c r="C36" s="687">
        <v>0</v>
      </c>
      <c r="D36" s="687">
        <v>0</v>
      </c>
      <c r="E36" s="687">
        <v>0</v>
      </c>
      <c r="F36" s="687">
        <v>0</v>
      </c>
      <c r="G36" s="687">
        <v>0</v>
      </c>
      <c r="H36" s="687">
        <v>0</v>
      </c>
      <c r="I36" s="688">
        <v>0</v>
      </c>
      <c r="J36" s="701">
        <v>0</v>
      </c>
      <c r="K36" s="377">
        <v>0</v>
      </c>
    </row>
    <row r="37" spans="1:11" ht="15">
      <c r="A37" s="84">
        <v>29</v>
      </c>
      <c r="B37" s="227" t="s">
        <v>713</v>
      </c>
      <c r="C37" s="687">
        <v>0</v>
      </c>
      <c r="D37" s="687">
        <v>0</v>
      </c>
      <c r="E37" s="687">
        <v>0</v>
      </c>
      <c r="F37" s="687">
        <v>0</v>
      </c>
      <c r="G37" s="687">
        <v>0</v>
      </c>
      <c r="H37" s="687">
        <v>0</v>
      </c>
      <c r="I37" s="688">
        <v>0</v>
      </c>
      <c r="J37" s="701">
        <v>0</v>
      </c>
      <c r="K37" s="377">
        <v>0</v>
      </c>
    </row>
    <row r="38" spans="1:11" ht="15">
      <c r="A38" s="84">
        <v>30</v>
      </c>
      <c r="B38" s="227" t="s">
        <v>714</v>
      </c>
      <c r="C38" s="687">
        <v>0</v>
      </c>
      <c r="D38" s="687">
        <v>0</v>
      </c>
      <c r="E38" s="687">
        <v>0</v>
      </c>
      <c r="F38" s="687">
        <v>0</v>
      </c>
      <c r="G38" s="687">
        <v>0</v>
      </c>
      <c r="H38" s="687">
        <v>0</v>
      </c>
      <c r="I38" s="688">
        <v>0</v>
      </c>
      <c r="J38" s="701">
        <v>0</v>
      </c>
      <c r="K38" s="377">
        <v>0</v>
      </c>
    </row>
    <row r="39" spans="1:11">
      <c r="A39" s="418"/>
      <c r="B39" s="395" t="s">
        <v>715</v>
      </c>
      <c r="C39" s="686">
        <f t="shared" ref="C39:K39" si="0">SUM(C9:C38)</f>
        <v>41</v>
      </c>
      <c r="D39" s="686">
        <f t="shared" si="0"/>
        <v>1994</v>
      </c>
      <c r="E39" s="686">
        <f t="shared" si="0"/>
        <v>4022</v>
      </c>
      <c r="F39" s="686">
        <f t="shared" si="0"/>
        <v>41</v>
      </c>
      <c r="G39" s="686">
        <f t="shared" si="0"/>
        <v>2046</v>
      </c>
      <c r="H39" s="686">
        <f t="shared" si="0"/>
        <v>4022</v>
      </c>
      <c r="I39" s="700">
        <f t="shared" si="0"/>
        <v>49.338300000000004</v>
      </c>
      <c r="J39" s="379">
        <f t="shared" si="0"/>
        <v>1170.2955840000002</v>
      </c>
      <c r="K39" s="700">
        <f t="shared" si="0"/>
        <v>0</v>
      </c>
    </row>
    <row r="40" spans="1:11">
      <c r="I40" s="523"/>
    </row>
    <row r="41" spans="1:11" ht="16.5">
      <c r="A41" s="1185" t="s">
        <v>880</v>
      </c>
      <c r="B41" s="1185"/>
      <c r="C41" s="1185"/>
      <c r="D41" s="1185"/>
      <c r="E41" s="1185"/>
      <c r="F41" s="1185"/>
      <c r="G41" s="1185"/>
      <c r="H41" s="1185"/>
      <c r="I41" s="1185"/>
      <c r="J41" s="1185"/>
      <c r="K41" s="1185"/>
    </row>
    <row r="42" spans="1:11" ht="12.75" customHeight="1">
      <c r="A42" s="148"/>
      <c r="B42" s="148"/>
      <c r="C42" s="148"/>
      <c r="D42" s="148"/>
      <c r="E42" s="148"/>
      <c r="F42" s="148"/>
    </row>
    <row r="43" spans="1:11" ht="12.75" customHeight="1">
      <c r="A43" s="148" t="s">
        <v>11</v>
      </c>
      <c r="B43" s="148"/>
      <c r="C43" s="148"/>
      <c r="D43" s="148"/>
      <c r="E43" s="148"/>
      <c r="F43" s="148"/>
      <c r="G43" s="1063" t="s">
        <v>12</v>
      </c>
      <c r="H43" s="1063"/>
      <c r="I43" s="1063"/>
      <c r="J43" s="1063"/>
      <c r="K43" s="1063"/>
    </row>
    <row r="44" spans="1:11" ht="12.75" customHeight="1">
      <c r="A44" s="148"/>
      <c r="B44" s="148"/>
      <c r="C44" s="148"/>
      <c r="D44" s="148"/>
      <c r="E44" s="148"/>
      <c r="F44" s="148"/>
      <c r="G44" s="1063" t="s">
        <v>13</v>
      </c>
      <c r="H44" s="1063"/>
      <c r="I44" s="1063"/>
      <c r="J44" s="1063"/>
      <c r="K44" s="1063"/>
    </row>
    <row r="45" spans="1:11" ht="12.75" customHeight="1">
      <c r="F45" s="148"/>
      <c r="H45" s="149" t="s">
        <v>86</v>
      </c>
      <c r="I45" s="602"/>
      <c r="J45" s="602"/>
    </row>
    <row r="46" spans="1:11">
      <c r="H46" s="150" t="s">
        <v>83</v>
      </c>
      <c r="I46" s="603"/>
      <c r="J46" s="603"/>
    </row>
  </sheetData>
  <mergeCells count="14">
    <mergeCell ref="A1:H1"/>
    <mergeCell ref="A2:H2"/>
    <mergeCell ref="A4:H4"/>
    <mergeCell ref="K6:K7"/>
    <mergeCell ref="G43:K43"/>
    <mergeCell ref="G5:K5"/>
    <mergeCell ref="I6:I7"/>
    <mergeCell ref="J6:J7"/>
    <mergeCell ref="A41:K41"/>
    <mergeCell ref="G44:K44"/>
    <mergeCell ref="A6:A7"/>
    <mergeCell ref="B6:B7"/>
    <mergeCell ref="C6:E6"/>
    <mergeCell ref="F6:H6"/>
  </mergeCells>
  <printOptions horizontalCentered="1"/>
  <pageMargins left="0.70866141732283472" right="0.70866141732283472" top="0.23622047244094491" bottom="0" header="0.31496062992125984" footer="0.31496062992125984"/>
  <pageSetup paperSize="9" scale="83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51"/>
  <sheetViews>
    <sheetView topLeftCell="A16" zoomScaleSheetLayoutView="73" workbookViewId="0">
      <selection activeCell="M30" sqref="M30"/>
    </sheetView>
  </sheetViews>
  <sheetFormatPr defaultRowHeight="12.75"/>
  <cols>
    <col min="1" max="1" width="5.7109375" customWidth="1"/>
    <col min="2" max="2" width="16.85546875" customWidth="1"/>
    <col min="3" max="4" width="12.7109375" customWidth="1"/>
    <col min="5" max="5" width="14.42578125" customWidth="1"/>
    <col min="6" max="6" width="17" customWidth="1"/>
    <col min="7" max="7" width="14.140625" customWidth="1"/>
    <col min="8" max="8" width="17" customWidth="1"/>
    <col min="9" max="9" width="13" customWidth="1"/>
    <col min="10" max="10" width="17" customWidth="1"/>
    <col min="11" max="11" width="11.28515625" customWidth="1"/>
    <col min="12" max="12" width="19.28515625" customWidth="1"/>
  </cols>
  <sheetData>
    <row r="1" spans="1:12" ht="15">
      <c r="A1" s="71"/>
      <c r="B1" s="71"/>
      <c r="C1" s="71"/>
      <c r="D1" s="71"/>
      <c r="E1" s="71"/>
      <c r="F1" s="71"/>
      <c r="G1" s="71"/>
      <c r="H1" s="71"/>
      <c r="K1" s="1079" t="s">
        <v>87</v>
      </c>
      <c r="L1" s="1079"/>
    </row>
    <row r="2" spans="1:12" ht="15.75">
      <c r="A2" s="1192" t="s">
        <v>0</v>
      </c>
      <c r="B2" s="1192"/>
      <c r="C2" s="1192"/>
      <c r="D2" s="1192"/>
      <c r="E2" s="1192"/>
      <c r="F2" s="1192"/>
      <c r="G2" s="1192"/>
      <c r="H2" s="1192"/>
      <c r="I2" s="1192"/>
      <c r="J2" s="1192"/>
      <c r="K2" s="1192"/>
      <c r="L2" s="1192"/>
    </row>
    <row r="3" spans="1:12" ht="20.25">
      <c r="A3" s="1045" t="s">
        <v>882</v>
      </c>
      <c r="B3" s="1045"/>
      <c r="C3" s="1045"/>
      <c r="D3" s="1045"/>
      <c r="E3" s="1045"/>
      <c r="F3" s="1045"/>
      <c r="G3" s="1045"/>
      <c r="H3" s="1045"/>
      <c r="I3" s="1045"/>
      <c r="J3" s="1045"/>
      <c r="K3" s="1045"/>
      <c r="L3" s="1045"/>
    </row>
    <row r="4" spans="1:12" ht="15.75">
      <c r="A4" s="1046" t="s">
        <v>965</v>
      </c>
      <c r="B4" s="1046"/>
      <c r="C4" s="1046"/>
      <c r="D4" s="1046"/>
      <c r="E4" s="1046"/>
      <c r="F4" s="1046"/>
      <c r="G4" s="1046"/>
      <c r="H4" s="1046"/>
      <c r="I4" s="1046"/>
      <c r="J4" s="1046"/>
      <c r="K4" s="1046"/>
      <c r="L4" s="1046"/>
    </row>
    <row r="5" spans="1:12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</row>
    <row r="6" spans="1:12">
      <c r="A6" s="893" t="s">
        <v>734</v>
      </c>
      <c r="B6" s="893"/>
      <c r="C6" s="71"/>
      <c r="D6" s="71"/>
      <c r="E6" s="71"/>
      <c r="F6" s="71"/>
      <c r="G6" s="71"/>
      <c r="H6" s="213"/>
      <c r="I6" s="71"/>
      <c r="J6" s="71"/>
      <c r="K6" s="71"/>
      <c r="L6" s="71"/>
    </row>
    <row r="7" spans="1:12" ht="18">
      <c r="A7" s="74"/>
      <c r="B7" s="74"/>
      <c r="C7" s="71"/>
      <c r="D7" s="71"/>
      <c r="E7" s="71"/>
      <c r="F7" s="71"/>
      <c r="G7" s="71"/>
      <c r="H7" s="71"/>
      <c r="I7" s="88"/>
      <c r="J7" s="106"/>
      <c r="K7" s="88" t="s">
        <v>884</v>
      </c>
      <c r="L7" s="71"/>
    </row>
    <row r="8" spans="1:12" ht="27.75" customHeight="1">
      <c r="A8" s="1186" t="s">
        <v>232</v>
      </c>
      <c r="B8" s="1186" t="s">
        <v>231</v>
      </c>
      <c r="C8" s="936" t="s">
        <v>523</v>
      </c>
      <c r="D8" s="936" t="s">
        <v>524</v>
      </c>
      <c r="E8" s="1190" t="s">
        <v>525</v>
      </c>
      <c r="F8" s="1190"/>
      <c r="G8" s="1190" t="s">
        <v>478</v>
      </c>
      <c r="H8" s="1190"/>
      <c r="I8" s="1190" t="s">
        <v>242</v>
      </c>
      <c r="J8" s="1190"/>
      <c r="K8" s="1191" t="s">
        <v>246</v>
      </c>
      <c r="L8" s="1191"/>
    </row>
    <row r="9" spans="1:12" ht="25.5">
      <c r="A9" s="1187"/>
      <c r="B9" s="1187"/>
      <c r="C9" s="936"/>
      <c r="D9" s="936"/>
      <c r="E9" s="339" t="s">
        <v>230</v>
      </c>
      <c r="F9" s="339" t="s">
        <v>208</v>
      </c>
      <c r="G9" s="339" t="s">
        <v>230</v>
      </c>
      <c r="H9" s="339" t="s">
        <v>208</v>
      </c>
      <c r="I9" s="339" t="s">
        <v>230</v>
      </c>
      <c r="J9" s="339" t="s">
        <v>208</v>
      </c>
      <c r="K9" s="339" t="s">
        <v>230</v>
      </c>
      <c r="L9" s="339" t="s">
        <v>208</v>
      </c>
    </row>
    <row r="10" spans="1:12" s="12" customFormat="1">
      <c r="A10" s="417">
        <v>1</v>
      </c>
      <c r="B10" s="417">
        <v>2</v>
      </c>
      <c r="C10" s="417">
        <v>3</v>
      </c>
      <c r="D10" s="417">
        <v>4</v>
      </c>
      <c r="E10" s="417">
        <v>5</v>
      </c>
      <c r="F10" s="417">
        <v>6</v>
      </c>
      <c r="G10" s="417">
        <v>7</v>
      </c>
      <c r="H10" s="417">
        <v>8</v>
      </c>
      <c r="I10" s="417">
        <v>9</v>
      </c>
      <c r="J10" s="417">
        <v>10</v>
      </c>
      <c r="K10" s="417">
        <v>11</v>
      </c>
      <c r="L10" s="417">
        <v>12</v>
      </c>
    </row>
    <row r="11" spans="1:12" s="12" customFormat="1">
      <c r="A11" s="84">
        <v>1</v>
      </c>
      <c r="B11" s="225" t="s">
        <v>685</v>
      </c>
      <c r="C11" s="311">
        <v>1650</v>
      </c>
      <c r="D11" s="311">
        <v>123638</v>
      </c>
      <c r="E11" s="856">
        <v>1652.5</v>
      </c>
      <c r="F11" s="856">
        <v>128136</v>
      </c>
      <c r="G11" s="856">
        <v>1650</v>
      </c>
      <c r="H11" s="856">
        <v>128136</v>
      </c>
      <c r="I11" s="856">
        <v>1665</v>
      </c>
      <c r="J11" s="856">
        <v>133424</v>
      </c>
      <c r="K11" s="856">
        <v>0</v>
      </c>
      <c r="L11" s="856">
        <v>0</v>
      </c>
    </row>
    <row r="12" spans="1:12" s="12" customFormat="1">
      <c r="A12" s="84">
        <v>2</v>
      </c>
      <c r="B12" s="225" t="s">
        <v>686</v>
      </c>
      <c r="C12" s="311">
        <v>2906</v>
      </c>
      <c r="D12" s="311">
        <v>210922</v>
      </c>
      <c r="E12" s="856">
        <v>305.25</v>
      </c>
      <c r="F12" s="856">
        <v>28880.25</v>
      </c>
      <c r="G12" s="856">
        <v>1232.75</v>
      </c>
      <c r="H12" s="856">
        <v>112966.75</v>
      </c>
      <c r="I12" s="856">
        <v>0</v>
      </c>
      <c r="J12" s="856">
        <v>0</v>
      </c>
      <c r="K12" s="856">
        <v>0</v>
      </c>
      <c r="L12" s="856">
        <v>0</v>
      </c>
    </row>
    <row r="13" spans="1:12" s="12" customFormat="1">
      <c r="A13" s="84">
        <v>3</v>
      </c>
      <c r="B13" s="225" t="s">
        <v>687</v>
      </c>
      <c r="C13" s="311">
        <v>1778</v>
      </c>
      <c r="D13" s="311">
        <v>272048</v>
      </c>
      <c r="E13" s="856">
        <v>667</v>
      </c>
      <c r="F13" s="856">
        <v>49513.5</v>
      </c>
      <c r="G13" s="856">
        <v>877.75</v>
      </c>
      <c r="H13" s="856">
        <v>66337</v>
      </c>
      <c r="I13" s="856">
        <v>1782</v>
      </c>
      <c r="J13" s="856">
        <v>151663</v>
      </c>
      <c r="K13" s="856">
        <v>0</v>
      </c>
      <c r="L13" s="856">
        <v>0</v>
      </c>
    </row>
    <row r="14" spans="1:12" s="12" customFormat="1">
      <c r="A14" s="84">
        <v>4</v>
      </c>
      <c r="B14" s="225" t="s">
        <v>688</v>
      </c>
      <c r="C14" s="311">
        <v>1906</v>
      </c>
      <c r="D14" s="311">
        <v>173833</v>
      </c>
      <c r="E14" s="856">
        <v>1330</v>
      </c>
      <c r="F14" s="856">
        <v>108745</v>
      </c>
      <c r="G14" s="856">
        <v>1968</v>
      </c>
      <c r="H14" s="856">
        <v>179526</v>
      </c>
      <c r="I14" s="856">
        <v>1992</v>
      </c>
      <c r="J14" s="856">
        <v>198173</v>
      </c>
      <c r="K14" s="856">
        <v>221</v>
      </c>
      <c r="L14" s="856">
        <v>48</v>
      </c>
    </row>
    <row r="15" spans="1:12" s="12" customFormat="1">
      <c r="A15" s="84">
        <v>5</v>
      </c>
      <c r="B15" s="225" t="s">
        <v>689</v>
      </c>
      <c r="C15" s="311">
        <v>2283</v>
      </c>
      <c r="D15" s="311">
        <v>171544</v>
      </c>
      <c r="E15" s="856">
        <v>2392</v>
      </c>
      <c r="F15" s="856">
        <v>186958</v>
      </c>
      <c r="G15" s="856">
        <v>2220</v>
      </c>
      <c r="H15" s="856">
        <v>172028</v>
      </c>
      <c r="I15" s="856">
        <v>0</v>
      </c>
      <c r="J15" s="856">
        <v>0</v>
      </c>
      <c r="K15" s="856">
        <v>0</v>
      </c>
      <c r="L15" s="856">
        <v>0</v>
      </c>
    </row>
    <row r="16" spans="1:12" s="12" customFormat="1">
      <c r="A16" s="84">
        <v>6</v>
      </c>
      <c r="B16" s="225" t="s">
        <v>690</v>
      </c>
      <c r="C16" s="480">
        <v>805</v>
      </c>
      <c r="D16" s="311">
        <v>58625</v>
      </c>
      <c r="E16" s="856">
        <v>805.5</v>
      </c>
      <c r="F16" s="856">
        <v>58905.5</v>
      </c>
      <c r="G16" s="856">
        <v>805.5</v>
      </c>
      <c r="H16" s="856">
        <v>58905.5</v>
      </c>
      <c r="I16" s="856">
        <v>805.5</v>
      </c>
      <c r="J16" s="856">
        <v>58905.5</v>
      </c>
      <c r="K16" s="856">
        <v>262.5</v>
      </c>
      <c r="L16" s="856">
        <v>222.5</v>
      </c>
    </row>
    <row r="17" spans="1:12" s="12" customFormat="1">
      <c r="A17" s="84">
        <v>7</v>
      </c>
      <c r="B17" s="225" t="s">
        <v>691</v>
      </c>
      <c r="C17" s="311">
        <v>2327</v>
      </c>
      <c r="D17" s="311">
        <v>183645</v>
      </c>
      <c r="E17" s="856">
        <v>2390</v>
      </c>
      <c r="F17" s="856">
        <v>186225.25</v>
      </c>
      <c r="G17" s="856">
        <v>178</v>
      </c>
      <c r="H17" s="856">
        <v>13595</v>
      </c>
      <c r="I17" s="856">
        <v>211.25</v>
      </c>
      <c r="J17" s="856">
        <v>15045.75</v>
      </c>
      <c r="K17" s="856">
        <v>77.5</v>
      </c>
      <c r="L17" s="856">
        <v>77.5</v>
      </c>
    </row>
    <row r="18" spans="1:12" s="12" customFormat="1">
      <c r="A18" s="84">
        <v>8</v>
      </c>
      <c r="B18" s="225" t="s">
        <v>692</v>
      </c>
      <c r="C18" s="311">
        <v>597</v>
      </c>
      <c r="D18" s="311">
        <v>35514</v>
      </c>
      <c r="E18" s="856">
        <v>448.5</v>
      </c>
      <c r="F18" s="856">
        <v>26404.5</v>
      </c>
      <c r="G18" s="856">
        <v>149.5</v>
      </c>
      <c r="H18" s="856">
        <v>7363.75</v>
      </c>
      <c r="I18" s="856">
        <v>149.5</v>
      </c>
      <c r="J18" s="856">
        <v>7363.75</v>
      </c>
      <c r="K18" s="856">
        <v>0</v>
      </c>
      <c r="L18" s="856">
        <v>0</v>
      </c>
    </row>
    <row r="19" spans="1:12" s="12" customFormat="1">
      <c r="A19" s="84">
        <v>9</v>
      </c>
      <c r="B19" s="225" t="s">
        <v>693</v>
      </c>
      <c r="C19" s="311">
        <v>1519</v>
      </c>
      <c r="D19" s="311">
        <v>122359</v>
      </c>
      <c r="E19" s="856">
        <v>1524</v>
      </c>
      <c r="F19" s="856">
        <v>122359</v>
      </c>
      <c r="G19" s="856">
        <v>1524</v>
      </c>
      <c r="H19" s="856">
        <v>122359</v>
      </c>
      <c r="I19" s="856">
        <v>1524</v>
      </c>
      <c r="J19" s="856">
        <v>122359</v>
      </c>
      <c r="K19" s="856">
        <v>0</v>
      </c>
      <c r="L19" s="856">
        <v>0</v>
      </c>
    </row>
    <row r="20" spans="1:12" s="12" customFormat="1">
      <c r="A20" s="84">
        <v>10</v>
      </c>
      <c r="B20" s="698" t="s">
        <v>694</v>
      </c>
      <c r="C20" s="311">
        <v>1328</v>
      </c>
      <c r="D20" s="311">
        <v>81727</v>
      </c>
      <c r="E20" s="856">
        <v>1416</v>
      </c>
      <c r="F20" s="856">
        <v>80605</v>
      </c>
      <c r="G20" s="856">
        <v>1416</v>
      </c>
      <c r="H20" s="856">
        <v>85775</v>
      </c>
      <c r="I20" s="856">
        <v>1416</v>
      </c>
      <c r="J20" s="856">
        <v>85775</v>
      </c>
      <c r="K20" s="856">
        <v>0</v>
      </c>
      <c r="L20" s="856">
        <v>0</v>
      </c>
    </row>
    <row r="21" spans="1:12" s="12" customFormat="1">
      <c r="A21" s="84">
        <v>11</v>
      </c>
      <c r="B21" s="225" t="s">
        <v>695</v>
      </c>
      <c r="C21" s="311">
        <v>3576</v>
      </c>
      <c r="D21" s="311">
        <v>346816</v>
      </c>
      <c r="E21" s="856">
        <v>3026.25</v>
      </c>
      <c r="F21" s="856">
        <v>197811</v>
      </c>
      <c r="G21" s="856">
        <v>2932</v>
      </c>
      <c r="H21" s="856">
        <v>515557</v>
      </c>
      <c r="I21" s="856">
        <v>6492.75</v>
      </c>
      <c r="J21" s="856">
        <v>153198.5</v>
      </c>
      <c r="K21" s="856">
        <v>1442.5</v>
      </c>
      <c r="L21" s="857">
        <v>1281.5</v>
      </c>
    </row>
    <row r="22" spans="1:12" s="12" customFormat="1" ht="15" customHeight="1">
      <c r="A22" s="84">
        <v>12</v>
      </c>
      <c r="B22" s="698" t="s">
        <v>696</v>
      </c>
      <c r="C22" s="311">
        <v>1483</v>
      </c>
      <c r="D22" s="311">
        <v>77902</v>
      </c>
      <c r="E22" s="856">
        <v>1516.5</v>
      </c>
      <c r="F22" s="856">
        <v>68570</v>
      </c>
      <c r="G22" s="856">
        <v>1516</v>
      </c>
      <c r="H22" s="856">
        <v>67972</v>
      </c>
      <c r="I22" s="856">
        <v>1515</v>
      </c>
      <c r="J22" s="856">
        <v>35225</v>
      </c>
      <c r="K22" s="856">
        <v>0</v>
      </c>
      <c r="L22" s="856">
        <v>0</v>
      </c>
    </row>
    <row r="23" spans="1:12" s="12" customFormat="1">
      <c r="A23" s="84">
        <v>13</v>
      </c>
      <c r="B23" s="225" t="s">
        <v>697</v>
      </c>
      <c r="C23" s="311">
        <v>2391</v>
      </c>
      <c r="D23" s="311">
        <v>196142</v>
      </c>
      <c r="E23" s="856">
        <v>1553.75</v>
      </c>
      <c r="F23" s="856">
        <v>50739</v>
      </c>
      <c r="G23" s="856">
        <v>672</v>
      </c>
      <c r="H23" s="856">
        <v>39121.5</v>
      </c>
      <c r="I23" s="856">
        <v>610</v>
      </c>
      <c r="J23" s="856">
        <v>46906.25</v>
      </c>
      <c r="K23" s="856">
        <v>9.5</v>
      </c>
      <c r="L23" s="856">
        <v>9.5</v>
      </c>
    </row>
    <row r="24" spans="1:12" s="12" customFormat="1">
      <c r="A24" s="84">
        <v>14</v>
      </c>
      <c r="B24" s="225" t="s">
        <v>698</v>
      </c>
      <c r="C24" s="311">
        <v>671</v>
      </c>
      <c r="D24" s="311">
        <v>46358</v>
      </c>
      <c r="E24" s="856">
        <v>671</v>
      </c>
      <c r="F24" s="856">
        <v>46358</v>
      </c>
      <c r="G24" s="856">
        <v>671</v>
      </c>
      <c r="H24" s="856">
        <v>46358</v>
      </c>
      <c r="I24" s="856">
        <v>671</v>
      </c>
      <c r="J24" s="856">
        <v>46358</v>
      </c>
      <c r="K24" s="856">
        <v>0</v>
      </c>
      <c r="L24" s="856">
        <v>0</v>
      </c>
    </row>
    <row r="25" spans="1:12" s="12" customFormat="1">
      <c r="A25" s="84">
        <v>15</v>
      </c>
      <c r="B25" s="698" t="s">
        <v>699</v>
      </c>
      <c r="C25" s="480">
        <v>2433</v>
      </c>
      <c r="D25" s="311">
        <v>206660</v>
      </c>
      <c r="E25" s="856">
        <v>2470</v>
      </c>
      <c r="F25" s="856">
        <v>205155</v>
      </c>
      <c r="G25" s="856">
        <v>2470</v>
      </c>
      <c r="H25" s="856">
        <v>199009</v>
      </c>
      <c r="I25" s="856">
        <v>617.5</v>
      </c>
      <c r="J25" s="856">
        <v>47878.75</v>
      </c>
      <c r="K25" s="856">
        <v>0</v>
      </c>
      <c r="L25" s="856">
        <v>0</v>
      </c>
    </row>
    <row r="26" spans="1:12">
      <c r="A26" s="84">
        <v>16</v>
      </c>
      <c r="B26" s="227" t="s">
        <v>700</v>
      </c>
      <c r="C26" s="312">
        <v>1935</v>
      </c>
      <c r="D26" s="312">
        <v>121276</v>
      </c>
      <c r="E26" s="857">
        <v>1757.5</v>
      </c>
      <c r="F26" s="857">
        <v>113386.5</v>
      </c>
      <c r="G26" s="857">
        <v>1934.25</v>
      </c>
      <c r="H26" s="857">
        <v>120704.25</v>
      </c>
      <c r="I26" s="857">
        <v>483.75</v>
      </c>
      <c r="J26" s="857">
        <v>30061.25</v>
      </c>
      <c r="K26" s="857">
        <v>838.5</v>
      </c>
      <c r="L26" s="857">
        <v>531.75</v>
      </c>
    </row>
    <row r="27" spans="1:12">
      <c r="A27" s="84">
        <v>17</v>
      </c>
      <c r="B27" s="315" t="s">
        <v>701</v>
      </c>
      <c r="C27" s="312">
        <v>2001</v>
      </c>
      <c r="D27" s="312">
        <v>147475</v>
      </c>
      <c r="E27" s="857">
        <v>2009.5</v>
      </c>
      <c r="F27" s="857">
        <v>152675</v>
      </c>
      <c r="G27" s="857">
        <v>2009.75</v>
      </c>
      <c r="H27" s="857">
        <v>439211.5</v>
      </c>
      <c r="I27" s="857">
        <v>1506.75</v>
      </c>
      <c r="J27" s="857">
        <v>57896.5</v>
      </c>
      <c r="K27" s="857">
        <v>0</v>
      </c>
      <c r="L27" s="857">
        <v>0</v>
      </c>
    </row>
    <row r="28" spans="1:12">
      <c r="A28" s="84">
        <v>18</v>
      </c>
      <c r="B28" s="227" t="s">
        <v>702</v>
      </c>
      <c r="C28" s="312">
        <v>2832</v>
      </c>
      <c r="D28" s="312">
        <v>229280</v>
      </c>
      <c r="E28" s="857">
        <v>2849</v>
      </c>
      <c r="F28" s="857">
        <v>226057.75</v>
      </c>
      <c r="G28" s="857">
        <v>2849</v>
      </c>
      <c r="H28" s="857">
        <v>226057.75</v>
      </c>
      <c r="I28" s="857">
        <v>2849</v>
      </c>
      <c r="J28" s="857">
        <v>226057.75</v>
      </c>
      <c r="K28" s="857">
        <v>0</v>
      </c>
      <c r="L28" s="857">
        <v>0</v>
      </c>
    </row>
    <row r="29" spans="1:12">
      <c r="A29" s="84">
        <v>19</v>
      </c>
      <c r="B29" s="227" t="s">
        <v>703</v>
      </c>
      <c r="C29" s="312">
        <v>1512</v>
      </c>
      <c r="D29" s="312">
        <v>147996</v>
      </c>
      <c r="E29" s="857">
        <v>1512</v>
      </c>
      <c r="F29" s="857">
        <v>157398</v>
      </c>
      <c r="G29" s="857">
        <v>1512</v>
      </c>
      <c r="H29" s="857">
        <v>157398</v>
      </c>
      <c r="I29" s="857">
        <v>1512</v>
      </c>
      <c r="J29" s="857">
        <v>65496.5</v>
      </c>
      <c r="K29" s="857">
        <v>0</v>
      </c>
      <c r="L29" s="857">
        <v>0</v>
      </c>
    </row>
    <row r="30" spans="1:12">
      <c r="A30" s="84">
        <v>20</v>
      </c>
      <c r="B30" s="315" t="s">
        <v>704</v>
      </c>
      <c r="C30" s="312">
        <v>2673</v>
      </c>
      <c r="D30" s="312">
        <v>207749</v>
      </c>
      <c r="E30" s="857">
        <v>2696</v>
      </c>
      <c r="F30" s="857">
        <v>153904</v>
      </c>
      <c r="G30" s="857">
        <v>2686.25</v>
      </c>
      <c r="H30" s="857">
        <v>325915.25</v>
      </c>
      <c r="I30" s="857">
        <v>406.25</v>
      </c>
      <c r="J30" s="857">
        <v>33731.25</v>
      </c>
      <c r="K30" s="857">
        <v>0</v>
      </c>
      <c r="L30" s="857">
        <v>0</v>
      </c>
    </row>
    <row r="31" spans="1:12">
      <c r="A31" s="84">
        <v>21</v>
      </c>
      <c r="B31" s="227" t="s">
        <v>705</v>
      </c>
      <c r="C31" s="312">
        <v>1377</v>
      </c>
      <c r="D31" s="312">
        <v>111018</v>
      </c>
      <c r="E31" s="857">
        <v>1376</v>
      </c>
      <c r="F31" s="857">
        <v>33606</v>
      </c>
      <c r="G31" s="857">
        <v>1376</v>
      </c>
      <c r="H31" s="857">
        <v>74966</v>
      </c>
      <c r="I31" s="857">
        <v>1376</v>
      </c>
      <c r="J31" s="857">
        <v>92640</v>
      </c>
      <c r="K31" s="857">
        <v>0</v>
      </c>
      <c r="L31" s="857">
        <v>0</v>
      </c>
    </row>
    <row r="32" spans="1:12">
      <c r="A32" s="84">
        <v>22</v>
      </c>
      <c r="B32" s="227" t="s">
        <v>706</v>
      </c>
      <c r="C32" s="312">
        <v>4358</v>
      </c>
      <c r="D32" s="312">
        <v>343050</v>
      </c>
      <c r="E32" s="857">
        <v>4387.5</v>
      </c>
      <c r="F32" s="857">
        <v>349660.70999999996</v>
      </c>
      <c r="G32" s="857">
        <v>4387.5</v>
      </c>
      <c r="H32" s="857">
        <v>349660.70999999996</v>
      </c>
      <c r="I32" s="857">
        <v>4387.5</v>
      </c>
      <c r="J32" s="857">
        <v>349660.70999999996</v>
      </c>
      <c r="K32" s="857">
        <v>0</v>
      </c>
      <c r="L32" s="857">
        <v>0</v>
      </c>
    </row>
    <row r="33" spans="1:12">
      <c r="A33" s="84">
        <v>23</v>
      </c>
      <c r="B33" s="315" t="s">
        <v>707</v>
      </c>
      <c r="C33" s="312">
        <v>1949</v>
      </c>
      <c r="D33" s="312">
        <v>209379</v>
      </c>
      <c r="E33" s="857">
        <v>1934</v>
      </c>
      <c r="F33" s="857">
        <v>150753</v>
      </c>
      <c r="G33" s="857">
        <v>1934</v>
      </c>
      <c r="H33" s="857">
        <v>182160</v>
      </c>
      <c r="I33" s="857">
        <v>1934</v>
      </c>
      <c r="J33" s="857">
        <v>205191</v>
      </c>
      <c r="K33" s="857">
        <v>0</v>
      </c>
      <c r="L33" s="857">
        <v>0</v>
      </c>
    </row>
    <row r="34" spans="1:12">
      <c r="A34" s="84">
        <v>24</v>
      </c>
      <c r="B34" s="315" t="s">
        <v>708</v>
      </c>
      <c r="C34" s="312">
        <v>1206</v>
      </c>
      <c r="D34" s="312">
        <v>91996</v>
      </c>
      <c r="E34" s="857">
        <v>1196.25</v>
      </c>
      <c r="F34" s="857">
        <v>87013</v>
      </c>
      <c r="G34" s="857">
        <v>1196.25</v>
      </c>
      <c r="H34" s="857">
        <v>87321</v>
      </c>
      <c r="I34" s="857">
        <v>1196.25</v>
      </c>
      <c r="J34" s="857">
        <v>21837.75</v>
      </c>
      <c r="K34" s="857">
        <v>0</v>
      </c>
      <c r="L34" s="857">
        <v>0</v>
      </c>
    </row>
    <row r="35" spans="1:12">
      <c r="A35" s="84">
        <v>25</v>
      </c>
      <c r="B35" s="315" t="s">
        <v>709</v>
      </c>
      <c r="C35" s="312">
        <v>1029</v>
      </c>
      <c r="D35" s="312">
        <v>93222</v>
      </c>
      <c r="E35" s="857">
        <v>750</v>
      </c>
      <c r="F35" s="857">
        <v>56174</v>
      </c>
      <c r="G35" s="857">
        <v>416.5</v>
      </c>
      <c r="H35" s="857">
        <v>33383.25</v>
      </c>
      <c r="I35" s="857">
        <v>767.5</v>
      </c>
      <c r="J35" s="857">
        <v>67696.5</v>
      </c>
      <c r="K35" s="857">
        <v>0</v>
      </c>
      <c r="L35" s="857">
        <v>0</v>
      </c>
    </row>
    <row r="36" spans="1:12">
      <c r="A36" s="84">
        <v>26</v>
      </c>
      <c r="B36" s="227" t="s">
        <v>710</v>
      </c>
      <c r="C36" s="312">
        <v>2142</v>
      </c>
      <c r="D36" s="312">
        <v>143373</v>
      </c>
      <c r="E36" s="857">
        <v>1058</v>
      </c>
      <c r="F36" s="857">
        <v>69743.5</v>
      </c>
      <c r="G36" s="857">
        <v>1058</v>
      </c>
      <c r="H36" s="857">
        <v>56878</v>
      </c>
      <c r="I36" s="857">
        <v>1058</v>
      </c>
      <c r="J36" s="857">
        <v>69743.5</v>
      </c>
      <c r="K36" s="857">
        <v>0</v>
      </c>
      <c r="L36" s="857">
        <v>0</v>
      </c>
    </row>
    <row r="37" spans="1:12">
      <c r="A37" s="84">
        <v>27</v>
      </c>
      <c r="B37" s="227" t="s">
        <v>711</v>
      </c>
      <c r="C37" s="312">
        <v>2011</v>
      </c>
      <c r="D37" s="312">
        <v>142170</v>
      </c>
      <c r="E37" s="857">
        <v>2035</v>
      </c>
      <c r="F37" s="857">
        <v>150231</v>
      </c>
      <c r="G37" s="857">
        <v>2035</v>
      </c>
      <c r="H37" s="857">
        <v>24923.5</v>
      </c>
      <c r="I37" s="857">
        <v>1849.5</v>
      </c>
      <c r="J37" s="857">
        <v>20805</v>
      </c>
      <c r="K37" s="857">
        <v>0</v>
      </c>
      <c r="L37" s="857">
        <v>0</v>
      </c>
    </row>
    <row r="38" spans="1:12">
      <c r="A38" s="84">
        <v>28</v>
      </c>
      <c r="B38" s="227" t="s">
        <v>712</v>
      </c>
      <c r="C38" s="312">
        <v>1403</v>
      </c>
      <c r="D38" s="312">
        <v>99028</v>
      </c>
      <c r="E38" s="857">
        <v>1034</v>
      </c>
      <c r="F38" s="857">
        <v>64277</v>
      </c>
      <c r="G38" s="857">
        <v>341.25</v>
      </c>
      <c r="H38" s="857">
        <v>83131.5</v>
      </c>
      <c r="I38" s="857">
        <v>341.25</v>
      </c>
      <c r="J38" s="857">
        <v>24608.75</v>
      </c>
      <c r="K38" s="857">
        <v>0</v>
      </c>
      <c r="L38" s="857">
        <v>0</v>
      </c>
    </row>
    <row r="39" spans="1:12">
      <c r="A39" s="84">
        <v>29</v>
      </c>
      <c r="B39" s="227" t="s">
        <v>713</v>
      </c>
      <c r="C39" s="312">
        <v>907</v>
      </c>
      <c r="D39" s="312">
        <v>65457</v>
      </c>
      <c r="E39" s="857">
        <v>920</v>
      </c>
      <c r="F39" s="857">
        <v>65202</v>
      </c>
      <c r="G39" s="857">
        <v>920</v>
      </c>
      <c r="H39" s="857">
        <v>521616</v>
      </c>
      <c r="I39" s="857">
        <v>920</v>
      </c>
      <c r="J39" s="857">
        <v>65202</v>
      </c>
      <c r="K39" s="857">
        <v>0</v>
      </c>
      <c r="L39" s="857">
        <v>0</v>
      </c>
    </row>
    <row r="40" spans="1:12">
      <c r="A40" s="84">
        <v>30</v>
      </c>
      <c r="B40" s="315" t="s">
        <v>714</v>
      </c>
      <c r="C40" s="312">
        <v>2589</v>
      </c>
      <c r="D40" s="312">
        <v>206083</v>
      </c>
      <c r="E40" s="857">
        <v>2732</v>
      </c>
      <c r="F40" s="857">
        <v>153160</v>
      </c>
      <c r="G40" s="857">
        <v>2659.25</v>
      </c>
      <c r="H40" s="857">
        <v>241718.5</v>
      </c>
      <c r="I40" s="857">
        <v>2659.25</v>
      </c>
      <c r="J40" s="857">
        <v>278713.5</v>
      </c>
      <c r="K40" s="857">
        <v>0</v>
      </c>
      <c r="L40" s="857">
        <v>0</v>
      </c>
    </row>
    <row r="41" spans="1:12">
      <c r="A41" s="418"/>
      <c r="B41" s="395" t="s">
        <v>715</v>
      </c>
      <c r="C41" s="427">
        <f>SUM(C11:C40)</f>
        <v>57577</v>
      </c>
      <c r="D41" s="427">
        <f t="shared" ref="D41:L41" si="0">SUM(D11:D40)</f>
        <v>4666285</v>
      </c>
      <c r="E41" s="858">
        <f t="shared" si="0"/>
        <v>50415</v>
      </c>
      <c r="F41" s="858">
        <f t="shared" si="0"/>
        <v>3528606.46</v>
      </c>
      <c r="G41" s="858">
        <f t="shared" si="0"/>
        <v>47597.5</v>
      </c>
      <c r="H41" s="858">
        <f t="shared" si="0"/>
        <v>4740054.71</v>
      </c>
      <c r="I41" s="858">
        <f t="shared" si="0"/>
        <v>42698.5</v>
      </c>
      <c r="J41" s="858">
        <f t="shared" si="0"/>
        <v>2711617.46</v>
      </c>
      <c r="K41" s="858">
        <f t="shared" si="0"/>
        <v>2851.5</v>
      </c>
      <c r="L41" s="858">
        <f t="shared" si="0"/>
        <v>2170.75</v>
      </c>
    </row>
    <row r="42" spans="1:12">
      <c r="A42" s="75"/>
      <c r="B42" s="75"/>
      <c r="C42" s="71"/>
      <c r="D42" s="71"/>
      <c r="E42" s="71"/>
      <c r="F42" s="71"/>
      <c r="G42" s="71"/>
      <c r="H42" s="71"/>
      <c r="I42" s="71"/>
      <c r="J42" s="71"/>
      <c r="K42" s="71"/>
      <c r="L42" s="71"/>
    </row>
    <row r="43" spans="1:12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</row>
    <row r="44" spans="1:12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</row>
    <row r="46" spans="1:12">
      <c r="A46" s="1188"/>
      <c r="B46" s="1188"/>
      <c r="C46" s="1188"/>
      <c r="D46" s="1188"/>
      <c r="E46" s="1188"/>
      <c r="F46" s="1188"/>
      <c r="G46" s="1188"/>
      <c r="H46" s="1188"/>
      <c r="I46" s="1188"/>
      <c r="J46" s="1188"/>
      <c r="K46" s="1188"/>
      <c r="L46" s="1188"/>
    </row>
    <row r="47" spans="1:12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</row>
    <row r="48" spans="1:12" ht="15.75">
      <c r="A48" s="78" t="s">
        <v>11</v>
      </c>
      <c r="B48" s="78"/>
      <c r="C48" s="78"/>
      <c r="D48" s="78"/>
      <c r="E48" s="78"/>
      <c r="F48" s="78"/>
      <c r="G48" s="78"/>
      <c r="H48" s="78"/>
      <c r="I48" s="1189"/>
      <c r="J48" s="1189"/>
      <c r="K48" s="71"/>
      <c r="L48" s="71"/>
    </row>
    <row r="49" spans="1:12" ht="15.75" customHeight="1">
      <c r="A49" s="1062" t="s">
        <v>13</v>
      </c>
      <c r="B49" s="1062"/>
      <c r="C49" s="1062"/>
      <c r="D49" s="1062"/>
      <c r="E49" s="1062"/>
      <c r="F49" s="1062"/>
      <c r="G49" s="1062"/>
      <c r="H49" s="1062"/>
      <c r="I49" s="1062"/>
      <c r="J49" s="1062"/>
      <c r="K49" s="71"/>
      <c r="L49" s="71"/>
    </row>
    <row r="50" spans="1:12" ht="15.6" customHeight="1">
      <c r="A50" s="1062" t="s">
        <v>14</v>
      </c>
      <c r="B50" s="1062"/>
      <c r="C50" s="1062"/>
      <c r="D50" s="1062"/>
      <c r="E50" s="1062"/>
      <c r="F50" s="1062"/>
      <c r="G50" s="1062"/>
      <c r="H50" s="1062"/>
      <c r="I50" s="1062"/>
      <c r="J50" s="1062"/>
      <c r="K50" s="71"/>
      <c r="L50" s="71"/>
    </row>
    <row r="51" spans="1:12">
      <c r="A51" s="71"/>
      <c r="B51" s="71"/>
      <c r="C51" s="71"/>
      <c r="D51" s="71"/>
      <c r="E51" s="71"/>
      <c r="F51" s="71"/>
      <c r="I51" s="28" t="s">
        <v>83</v>
      </c>
      <c r="J51" s="28"/>
      <c r="K51" s="28"/>
      <c r="L51" s="28"/>
    </row>
  </sheetData>
  <mergeCells count="18">
    <mergeCell ref="A6:B6"/>
    <mergeCell ref="A4:L4"/>
    <mergeCell ref="A2:L2"/>
    <mergeCell ref="A3:L3"/>
    <mergeCell ref="K1:L1"/>
    <mergeCell ref="A50:J50"/>
    <mergeCell ref="B8:B9"/>
    <mergeCell ref="A8:A9"/>
    <mergeCell ref="C8:C9"/>
    <mergeCell ref="A46:H46"/>
    <mergeCell ref="I46:L46"/>
    <mergeCell ref="A49:J49"/>
    <mergeCell ref="I48:J48"/>
    <mergeCell ref="G8:H8"/>
    <mergeCell ref="D8:D9"/>
    <mergeCell ref="E8:F8"/>
    <mergeCell ref="I8:J8"/>
    <mergeCell ref="K8:L8"/>
  </mergeCells>
  <printOptions horizontalCentered="1"/>
  <pageMargins left="0.70866141732283472" right="0.70866141732283472" top="0.23622047244094491" bottom="0" header="0.31496062992125984" footer="0.31496062992125984"/>
  <pageSetup paperSize="9" scale="78" orientation="landscape" r:id="rId1"/>
  <colBreaks count="1" manualBreakCount="1">
    <brk id="12" max="37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9"/>
  <sheetViews>
    <sheetView topLeftCell="A19" zoomScaleSheetLayoutView="100" workbookViewId="0">
      <selection activeCell="I38" sqref="I38"/>
    </sheetView>
  </sheetViews>
  <sheetFormatPr defaultColWidth="8.85546875" defaultRowHeight="12.75"/>
  <cols>
    <col min="1" max="1" width="6" style="71" customWidth="1"/>
    <col min="2" max="2" width="18.7109375" style="71" customWidth="1"/>
    <col min="3" max="3" width="20.5703125" style="71" customWidth="1"/>
    <col min="4" max="4" width="22.28515625" style="71" customWidth="1"/>
    <col min="5" max="5" width="25.42578125" style="71" customWidth="1"/>
    <col min="6" max="6" width="27.42578125" style="71" customWidth="1"/>
    <col min="7" max="16384" width="8.85546875" style="71"/>
  </cols>
  <sheetData>
    <row r="1" spans="1:7" ht="12.75" customHeight="1">
      <c r="D1" s="206"/>
      <c r="E1" s="206"/>
      <c r="F1" s="207" t="s">
        <v>100</v>
      </c>
    </row>
    <row r="2" spans="1:7" ht="15" customHeight="1">
      <c r="B2" s="1192" t="s">
        <v>0</v>
      </c>
      <c r="C2" s="1192"/>
      <c r="D2" s="1192"/>
      <c r="E2" s="1192"/>
      <c r="F2" s="1192"/>
    </row>
    <row r="3" spans="1:7" ht="20.25">
      <c r="B3" s="1045" t="s">
        <v>882</v>
      </c>
      <c r="C3" s="1045"/>
      <c r="D3" s="1045"/>
      <c r="E3" s="1045"/>
      <c r="F3" s="1045"/>
    </row>
    <row r="4" spans="1:7" ht="11.25" customHeight="1"/>
    <row r="5" spans="1:7">
      <c r="A5" s="1194" t="s">
        <v>475</v>
      </c>
      <c r="B5" s="1194"/>
      <c r="C5" s="1194"/>
      <c r="D5" s="1194"/>
      <c r="E5" s="1194"/>
      <c r="F5" s="1194"/>
    </row>
    <row r="6" spans="1:7" ht="8.4499999999999993" customHeight="1">
      <c r="A6" s="73"/>
      <c r="B6" s="73"/>
      <c r="C6" s="73"/>
      <c r="D6" s="73"/>
      <c r="E6" s="73"/>
      <c r="F6" s="73"/>
    </row>
    <row r="7" spans="1:7" ht="18" customHeight="1">
      <c r="A7" s="893" t="s">
        <v>734</v>
      </c>
      <c r="B7" s="893"/>
    </row>
    <row r="8" spans="1:7" ht="18" hidden="1" customHeight="1">
      <c r="A8" s="74" t="s">
        <v>1</v>
      </c>
    </row>
    <row r="9" spans="1:7" ht="30.6" customHeight="1">
      <c r="A9" s="1186" t="s">
        <v>2</v>
      </c>
      <c r="B9" s="1186" t="s">
        <v>3</v>
      </c>
      <c r="C9" s="1195" t="s">
        <v>471</v>
      </c>
      <c r="D9" s="1196"/>
      <c r="E9" s="1195" t="s">
        <v>474</v>
      </c>
      <c r="F9" s="1196"/>
    </row>
    <row r="10" spans="1:7" s="79" customFormat="1" ht="25.5">
      <c r="A10" s="1186"/>
      <c r="B10" s="1186"/>
      <c r="C10" s="417" t="s">
        <v>472</v>
      </c>
      <c r="D10" s="417" t="s">
        <v>473</v>
      </c>
      <c r="E10" s="417" t="s">
        <v>472</v>
      </c>
      <c r="F10" s="417" t="s">
        <v>473</v>
      </c>
      <c r="G10" s="95"/>
    </row>
    <row r="11" spans="1:7" s="126" customFormat="1">
      <c r="A11" s="125">
        <v>1</v>
      </c>
      <c r="B11" s="125">
        <v>2</v>
      </c>
      <c r="C11" s="125">
        <v>3</v>
      </c>
      <c r="D11" s="125">
        <v>4</v>
      </c>
      <c r="E11" s="125">
        <v>5</v>
      </c>
      <c r="F11" s="125">
        <v>6</v>
      </c>
    </row>
    <row r="12" spans="1:7" s="126" customFormat="1">
      <c r="A12" s="84">
        <v>1</v>
      </c>
      <c r="B12" s="225" t="s">
        <v>685</v>
      </c>
      <c r="C12" s="311">
        <v>899</v>
      </c>
      <c r="D12" s="311">
        <f>C12</f>
        <v>899</v>
      </c>
      <c r="E12" s="311">
        <v>751</v>
      </c>
      <c r="F12" s="311">
        <f>E12</f>
        <v>751</v>
      </c>
    </row>
    <row r="13" spans="1:7" s="126" customFormat="1">
      <c r="A13" s="84">
        <v>2</v>
      </c>
      <c r="B13" s="225" t="s">
        <v>686</v>
      </c>
      <c r="C13" s="311">
        <v>1515</v>
      </c>
      <c r="D13" s="311">
        <f t="shared" ref="D13:D41" si="0">C13</f>
        <v>1515</v>
      </c>
      <c r="E13" s="311">
        <v>1391</v>
      </c>
      <c r="F13" s="311">
        <f t="shared" ref="F13:F41" si="1">E13</f>
        <v>1391</v>
      </c>
    </row>
    <row r="14" spans="1:7" s="126" customFormat="1">
      <c r="A14" s="84">
        <v>3</v>
      </c>
      <c r="B14" s="225" t="s">
        <v>687</v>
      </c>
      <c r="C14" s="311">
        <v>940</v>
      </c>
      <c r="D14" s="311">
        <f t="shared" si="0"/>
        <v>940</v>
      </c>
      <c r="E14" s="311">
        <v>838</v>
      </c>
      <c r="F14" s="311">
        <f t="shared" si="1"/>
        <v>838</v>
      </c>
    </row>
    <row r="15" spans="1:7" s="126" customFormat="1">
      <c r="A15" s="84">
        <v>4</v>
      </c>
      <c r="B15" s="225" t="s">
        <v>688</v>
      </c>
      <c r="C15" s="311">
        <v>1074</v>
      </c>
      <c r="D15" s="311">
        <f t="shared" si="0"/>
        <v>1074</v>
      </c>
      <c r="E15" s="311">
        <v>832</v>
      </c>
      <c r="F15" s="311">
        <f t="shared" si="1"/>
        <v>832</v>
      </c>
    </row>
    <row r="16" spans="1:7" s="126" customFormat="1">
      <c r="A16" s="84">
        <v>5</v>
      </c>
      <c r="B16" s="225" t="s">
        <v>689</v>
      </c>
      <c r="C16" s="480">
        <v>1272</v>
      </c>
      <c r="D16" s="311">
        <f t="shared" si="0"/>
        <v>1272</v>
      </c>
      <c r="E16" s="311">
        <v>1011</v>
      </c>
      <c r="F16" s="311">
        <f t="shared" si="1"/>
        <v>1011</v>
      </c>
    </row>
    <row r="17" spans="1:6" s="126" customFormat="1">
      <c r="A17" s="84">
        <v>6</v>
      </c>
      <c r="B17" s="225" t="s">
        <v>690</v>
      </c>
      <c r="C17" s="480">
        <v>495</v>
      </c>
      <c r="D17" s="311">
        <f t="shared" si="0"/>
        <v>495</v>
      </c>
      <c r="E17" s="311">
        <v>310</v>
      </c>
      <c r="F17" s="311">
        <f t="shared" si="1"/>
        <v>310</v>
      </c>
    </row>
    <row r="18" spans="1:6" s="126" customFormat="1">
      <c r="A18" s="84">
        <v>7</v>
      </c>
      <c r="B18" s="225" t="s">
        <v>691</v>
      </c>
      <c r="C18" s="311">
        <v>1293</v>
      </c>
      <c r="D18" s="311">
        <f t="shared" si="0"/>
        <v>1293</v>
      </c>
      <c r="E18" s="311">
        <v>1034</v>
      </c>
      <c r="F18" s="311">
        <f t="shared" si="1"/>
        <v>1034</v>
      </c>
    </row>
    <row r="19" spans="1:6" s="126" customFormat="1">
      <c r="A19" s="84">
        <v>8</v>
      </c>
      <c r="B19" s="225" t="s">
        <v>692</v>
      </c>
      <c r="C19" s="311">
        <v>331</v>
      </c>
      <c r="D19" s="311">
        <f t="shared" si="0"/>
        <v>331</v>
      </c>
      <c r="E19" s="311">
        <v>266</v>
      </c>
      <c r="F19" s="311">
        <f t="shared" si="1"/>
        <v>266</v>
      </c>
    </row>
    <row r="20" spans="1:6" s="126" customFormat="1">
      <c r="A20" s="84">
        <v>9</v>
      </c>
      <c r="B20" s="225" t="s">
        <v>693</v>
      </c>
      <c r="C20" s="311">
        <v>776</v>
      </c>
      <c r="D20" s="311">
        <f t="shared" si="0"/>
        <v>776</v>
      </c>
      <c r="E20" s="311">
        <v>743</v>
      </c>
      <c r="F20" s="311">
        <f t="shared" si="1"/>
        <v>743</v>
      </c>
    </row>
    <row r="21" spans="1:6" s="126" customFormat="1">
      <c r="A21" s="84">
        <v>10</v>
      </c>
      <c r="B21" s="225" t="s">
        <v>694</v>
      </c>
      <c r="C21" s="311">
        <v>748</v>
      </c>
      <c r="D21" s="311">
        <f t="shared" si="0"/>
        <v>748</v>
      </c>
      <c r="E21" s="311">
        <v>580</v>
      </c>
      <c r="F21" s="311">
        <f t="shared" si="1"/>
        <v>580</v>
      </c>
    </row>
    <row r="22" spans="1:6" s="126" customFormat="1">
      <c r="A22" s="84">
        <v>11</v>
      </c>
      <c r="B22" s="225" t="s">
        <v>695</v>
      </c>
      <c r="C22" s="311">
        <v>2158</v>
      </c>
      <c r="D22" s="311">
        <f t="shared" si="0"/>
        <v>2158</v>
      </c>
      <c r="E22" s="311">
        <v>1418</v>
      </c>
      <c r="F22" s="311">
        <f t="shared" si="1"/>
        <v>1418</v>
      </c>
    </row>
    <row r="23" spans="1:6" s="126" customFormat="1">
      <c r="A23" s="84">
        <v>12</v>
      </c>
      <c r="B23" s="225" t="s">
        <v>696</v>
      </c>
      <c r="C23" s="311">
        <v>885</v>
      </c>
      <c r="D23" s="311">
        <f t="shared" si="0"/>
        <v>885</v>
      </c>
      <c r="E23" s="311">
        <v>598</v>
      </c>
      <c r="F23" s="311">
        <f t="shared" si="1"/>
        <v>598</v>
      </c>
    </row>
    <row r="24" spans="1:6" s="126" customFormat="1">
      <c r="A24" s="84">
        <v>13</v>
      </c>
      <c r="B24" s="225" t="s">
        <v>697</v>
      </c>
      <c r="C24" s="311">
        <v>1258</v>
      </c>
      <c r="D24" s="311">
        <f t="shared" si="0"/>
        <v>1258</v>
      </c>
      <c r="E24" s="311">
        <v>1133</v>
      </c>
      <c r="F24" s="311">
        <f t="shared" si="1"/>
        <v>1133</v>
      </c>
    </row>
    <row r="25" spans="1:6" s="126" customFormat="1">
      <c r="A25" s="84">
        <v>14</v>
      </c>
      <c r="B25" s="225" t="s">
        <v>698</v>
      </c>
      <c r="C25" s="311">
        <v>340</v>
      </c>
      <c r="D25" s="311">
        <f t="shared" si="0"/>
        <v>340</v>
      </c>
      <c r="E25" s="311">
        <v>331</v>
      </c>
      <c r="F25" s="311">
        <f t="shared" si="1"/>
        <v>331</v>
      </c>
    </row>
    <row r="26" spans="1:6" s="126" customFormat="1">
      <c r="A26" s="84">
        <v>15</v>
      </c>
      <c r="B26" s="225" t="s">
        <v>699</v>
      </c>
      <c r="C26" s="480">
        <v>1548</v>
      </c>
      <c r="D26" s="311">
        <f t="shared" si="0"/>
        <v>1548</v>
      </c>
      <c r="E26" s="480">
        <v>885</v>
      </c>
      <c r="F26" s="311">
        <f t="shared" si="1"/>
        <v>885</v>
      </c>
    </row>
    <row r="27" spans="1:6">
      <c r="A27" s="84">
        <v>16</v>
      </c>
      <c r="B27" s="227" t="s">
        <v>700</v>
      </c>
      <c r="C27" s="416">
        <v>1085</v>
      </c>
      <c r="D27" s="311">
        <f t="shared" si="0"/>
        <v>1085</v>
      </c>
      <c r="E27" s="416">
        <v>850</v>
      </c>
      <c r="F27" s="311">
        <f t="shared" si="1"/>
        <v>850</v>
      </c>
    </row>
    <row r="28" spans="1:6">
      <c r="A28" s="84">
        <v>17</v>
      </c>
      <c r="B28" s="227" t="s">
        <v>701</v>
      </c>
      <c r="C28" s="416">
        <v>1124</v>
      </c>
      <c r="D28" s="311">
        <f t="shared" si="0"/>
        <v>1124</v>
      </c>
      <c r="E28" s="416">
        <v>877</v>
      </c>
      <c r="F28" s="311">
        <f t="shared" si="1"/>
        <v>877</v>
      </c>
    </row>
    <row r="29" spans="1:6">
      <c r="A29" s="84">
        <v>18</v>
      </c>
      <c r="B29" s="227" t="s">
        <v>702</v>
      </c>
      <c r="C29" s="416">
        <v>1632</v>
      </c>
      <c r="D29" s="311">
        <f t="shared" si="0"/>
        <v>1632</v>
      </c>
      <c r="E29" s="416">
        <v>1200</v>
      </c>
      <c r="F29" s="311">
        <f t="shared" si="1"/>
        <v>1200</v>
      </c>
    </row>
    <row r="30" spans="1:6">
      <c r="A30" s="84">
        <v>19</v>
      </c>
      <c r="B30" s="227" t="s">
        <v>703</v>
      </c>
      <c r="C30" s="416">
        <v>811</v>
      </c>
      <c r="D30" s="311">
        <f t="shared" si="0"/>
        <v>811</v>
      </c>
      <c r="E30" s="416">
        <v>701</v>
      </c>
      <c r="F30" s="311">
        <f t="shared" si="1"/>
        <v>701</v>
      </c>
    </row>
    <row r="31" spans="1:6">
      <c r="A31" s="84">
        <v>20</v>
      </c>
      <c r="B31" s="227" t="s">
        <v>704</v>
      </c>
      <c r="C31" s="416">
        <v>1642</v>
      </c>
      <c r="D31" s="311">
        <f t="shared" si="0"/>
        <v>1642</v>
      </c>
      <c r="E31" s="416">
        <v>1031</v>
      </c>
      <c r="F31" s="311">
        <f t="shared" si="1"/>
        <v>1031</v>
      </c>
    </row>
    <row r="32" spans="1:6">
      <c r="A32" s="84">
        <v>21</v>
      </c>
      <c r="B32" s="227" t="s">
        <v>705</v>
      </c>
      <c r="C32" s="416">
        <v>860</v>
      </c>
      <c r="D32" s="311">
        <f t="shared" si="0"/>
        <v>860</v>
      </c>
      <c r="E32" s="416">
        <v>517</v>
      </c>
      <c r="F32" s="311">
        <f t="shared" si="1"/>
        <v>517</v>
      </c>
    </row>
    <row r="33" spans="1:6">
      <c r="A33" s="84">
        <v>22</v>
      </c>
      <c r="B33" s="227" t="s">
        <v>706</v>
      </c>
      <c r="C33" s="416">
        <v>2712</v>
      </c>
      <c r="D33" s="311">
        <f t="shared" si="0"/>
        <v>2712</v>
      </c>
      <c r="E33" s="416">
        <v>1646</v>
      </c>
      <c r="F33" s="311">
        <f t="shared" si="1"/>
        <v>1646</v>
      </c>
    </row>
    <row r="34" spans="1:6">
      <c r="A34" s="84">
        <v>23</v>
      </c>
      <c r="B34" s="227" t="s">
        <v>707</v>
      </c>
      <c r="C34" s="416">
        <v>1197</v>
      </c>
      <c r="D34" s="311">
        <f t="shared" si="0"/>
        <v>1197</v>
      </c>
      <c r="E34" s="416">
        <v>752</v>
      </c>
      <c r="F34" s="311">
        <f t="shared" si="1"/>
        <v>752</v>
      </c>
    </row>
    <row r="35" spans="1:6">
      <c r="A35" s="84">
        <v>24</v>
      </c>
      <c r="B35" s="227" t="s">
        <v>708</v>
      </c>
      <c r="C35" s="416">
        <v>696</v>
      </c>
      <c r="D35" s="311">
        <f t="shared" si="0"/>
        <v>696</v>
      </c>
      <c r="E35" s="416">
        <v>510</v>
      </c>
      <c r="F35" s="311">
        <f t="shared" si="1"/>
        <v>510</v>
      </c>
    </row>
    <row r="36" spans="1:6">
      <c r="A36" s="84">
        <v>25</v>
      </c>
      <c r="B36" s="227" t="s">
        <v>709</v>
      </c>
      <c r="C36" s="416">
        <v>535</v>
      </c>
      <c r="D36" s="311">
        <f t="shared" si="0"/>
        <v>535</v>
      </c>
      <c r="E36" s="416">
        <v>494</v>
      </c>
      <c r="F36" s="311">
        <f t="shared" si="1"/>
        <v>494</v>
      </c>
    </row>
    <row r="37" spans="1:6">
      <c r="A37" s="84">
        <v>26</v>
      </c>
      <c r="B37" s="227" t="s">
        <v>710</v>
      </c>
      <c r="C37" s="416">
        <v>1195</v>
      </c>
      <c r="D37" s="311">
        <f t="shared" si="0"/>
        <v>1195</v>
      </c>
      <c r="E37" s="416">
        <v>947</v>
      </c>
      <c r="F37" s="311">
        <f t="shared" si="1"/>
        <v>947</v>
      </c>
    </row>
    <row r="38" spans="1:6">
      <c r="A38" s="84">
        <v>27</v>
      </c>
      <c r="B38" s="227" t="s">
        <v>711</v>
      </c>
      <c r="C38" s="416">
        <v>1248</v>
      </c>
      <c r="D38" s="311">
        <f t="shared" si="0"/>
        <v>1248</v>
      </c>
      <c r="E38" s="416">
        <v>763</v>
      </c>
      <c r="F38" s="311">
        <f t="shared" si="1"/>
        <v>763</v>
      </c>
    </row>
    <row r="39" spans="1:6">
      <c r="A39" s="84">
        <v>28</v>
      </c>
      <c r="B39" s="227" t="s">
        <v>712</v>
      </c>
      <c r="C39" s="416">
        <v>845</v>
      </c>
      <c r="D39" s="311">
        <f t="shared" si="0"/>
        <v>845</v>
      </c>
      <c r="E39" s="416">
        <v>558</v>
      </c>
      <c r="F39" s="311">
        <f t="shared" si="1"/>
        <v>558</v>
      </c>
    </row>
    <row r="40" spans="1:6">
      <c r="A40" s="84">
        <v>29</v>
      </c>
      <c r="B40" s="227" t="s">
        <v>713</v>
      </c>
      <c r="C40" s="416">
        <v>527</v>
      </c>
      <c r="D40" s="311">
        <f t="shared" si="0"/>
        <v>527</v>
      </c>
      <c r="E40" s="416">
        <v>380</v>
      </c>
      <c r="F40" s="311">
        <f t="shared" si="1"/>
        <v>380</v>
      </c>
    </row>
    <row r="41" spans="1:6">
      <c r="A41" s="84">
        <v>30</v>
      </c>
      <c r="B41" s="227" t="s">
        <v>714</v>
      </c>
      <c r="C41" s="416">
        <v>1518</v>
      </c>
      <c r="D41" s="311">
        <f t="shared" si="0"/>
        <v>1518</v>
      </c>
      <c r="E41" s="416">
        <v>1071</v>
      </c>
      <c r="F41" s="311">
        <f t="shared" si="1"/>
        <v>1071</v>
      </c>
    </row>
    <row r="42" spans="1:6">
      <c r="A42" s="426"/>
      <c r="B42" s="395" t="s">
        <v>715</v>
      </c>
      <c r="C42" s="419">
        <f>SUM(C12:C41)</f>
        <v>33159</v>
      </c>
      <c r="D42" s="419">
        <f>SUM(D12:D41)</f>
        <v>33159</v>
      </c>
      <c r="E42" s="419">
        <f>SUM(E12:E41)</f>
        <v>24418</v>
      </c>
      <c r="F42" s="419">
        <f>SUM(F12:F41)</f>
        <v>24418</v>
      </c>
    </row>
    <row r="43" spans="1:6">
      <c r="A43" s="76"/>
      <c r="B43" s="77"/>
      <c r="C43" s="77"/>
      <c r="D43" s="77"/>
      <c r="E43" s="77"/>
      <c r="F43" s="77"/>
    </row>
    <row r="44" spans="1:6">
      <c r="C44" s="71" t="s">
        <v>10</v>
      </c>
    </row>
    <row r="45" spans="1:6" ht="15.75" customHeight="1">
      <c r="A45" s="78" t="s">
        <v>11</v>
      </c>
      <c r="B45" s="78"/>
      <c r="C45" s="78"/>
      <c r="D45" s="78"/>
      <c r="E45" s="78"/>
      <c r="F45" s="78"/>
    </row>
    <row r="46" spans="1:6" ht="15.6" customHeight="1">
      <c r="A46" s="1062" t="s">
        <v>13</v>
      </c>
      <c r="B46" s="1062"/>
      <c r="C46" s="1062"/>
      <c r="D46" s="1062"/>
      <c r="E46" s="1062"/>
      <c r="F46" s="1062"/>
    </row>
    <row r="47" spans="1:6" ht="15.75">
      <c r="A47" s="1062" t="s">
        <v>14</v>
      </c>
      <c r="B47" s="1062"/>
      <c r="C47" s="1062"/>
      <c r="D47" s="1062"/>
      <c r="E47" s="1062"/>
      <c r="F47" s="1062"/>
    </row>
    <row r="49" spans="1:6">
      <c r="A49" s="1193"/>
      <c r="B49" s="1193"/>
      <c r="C49" s="1193"/>
      <c r="D49" s="1193"/>
      <c r="E49" s="1193"/>
      <c r="F49" s="1193"/>
    </row>
  </sheetData>
  <mergeCells count="11">
    <mergeCell ref="A47:F47"/>
    <mergeCell ref="A49:F49"/>
    <mergeCell ref="A46:F46"/>
    <mergeCell ref="B3:F3"/>
    <mergeCell ref="B2:F2"/>
    <mergeCell ref="A5:F5"/>
    <mergeCell ref="C9:D9"/>
    <mergeCell ref="E9:F9"/>
    <mergeCell ref="A9:A10"/>
    <mergeCell ref="B9:B10"/>
    <mergeCell ref="A7:B7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89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54"/>
  <sheetViews>
    <sheetView topLeftCell="A13" zoomScaleSheetLayoutView="100" workbookViewId="0">
      <selection activeCell="M36" sqref="M36"/>
    </sheetView>
  </sheetViews>
  <sheetFormatPr defaultRowHeight="12.75"/>
  <cols>
    <col min="1" max="1" width="6" customWidth="1"/>
    <col min="2" max="2" width="20" customWidth="1"/>
    <col min="3" max="3" width="16.42578125" customWidth="1"/>
    <col min="4" max="4" width="10.85546875" customWidth="1"/>
    <col min="5" max="5" width="13.7109375" customWidth="1"/>
    <col min="6" max="6" width="14.28515625" customWidth="1"/>
    <col min="7" max="7" width="11.42578125" customWidth="1"/>
    <col min="8" max="8" width="12.28515625" customWidth="1"/>
    <col min="9" max="9" width="16.28515625" customWidth="1"/>
    <col min="10" max="10" width="19.28515625" customWidth="1"/>
  </cols>
  <sheetData>
    <row r="1" spans="1:10" ht="15">
      <c r="A1" s="71"/>
      <c r="B1" s="71"/>
      <c r="C1" s="71"/>
      <c r="D1" s="1112"/>
      <c r="E1" s="1112"/>
      <c r="F1" s="33"/>
      <c r="G1" s="1112" t="s">
        <v>477</v>
      </c>
      <c r="H1" s="1112"/>
      <c r="I1" s="1112"/>
      <c r="J1" s="1112"/>
    </row>
    <row r="2" spans="1:10" ht="15.75">
      <c r="A2" s="1192" t="s">
        <v>0</v>
      </c>
      <c r="B2" s="1192"/>
      <c r="C2" s="1192"/>
      <c r="D2" s="1192"/>
      <c r="E2" s="1192"/>
      <c r="F2" s="1192"/>
      <c r="G2" s="1192"/>
      <c r="H2" s="1192"/>
      <c r="I2" s="1192"/>
      <c r="J2" s="1192"/>
    </row>
    <row r="3" spans="1:10" ht="18">
      <c r="A3" s="104"/>
      <c r="B3" s="104"/>
      <c r="C3" s="1203" t="s">
        <v>882</v>
      </c>
      <c r="D3" s="1203"/>
      <c r="E3" s="1203"/>
      <c r="F3" s="1203"/>
      <c r="G3" s="1203"/>
      <c r="H3" s="1203"/>
      <c r="I3" s="1203"/>
      <c r="J3" s="104"/>
    </row>
    <row r="4" spans="1:10" ht="15.75">
      <c r="A4" s="1046" t="s">
        <v>476</v>
      </c>
      <c r="B4" s="1046"/>
      <c r="C4" s="1046"/>
      <c r="D4" s="1046"/>
      <c r="E4" s="1046"/>
      <c r="F4" s="1046"/>
      <c r="G4" s="1046"/>
      <c r="H4" s="1046"/>
      <c r="I4" s="1046"/>
      <c r="J4" s="1046"/>
    </row>
    <row r="5" spans="1:10" ht="15.75">
      <c r="A5" s="893" t="s">
        <v>734</v>
      </c>
      <c r="B5" s="893"/>
      <c r="C5" s="73"/>
      <c r="D5" s="73"/>
      <c r="E5" s="73"/>
      <c r="F5" s="73"/>
      <c r="G5" s="73"/>
      <c r="H5" s="73"/>
      <c r="I5" s="73"/>
      <c r="J5" s="73"/>
    </row>
    <row r="6" spans="1:10">
      <c r="A6" s="71"/>
      <c r="B6" s="71"/>
      <c r="C6" s="71"/>
      <c r="D6" s="71"/>
      <c r="E6" s="71"/>
      <c r="F6" s="71"/>
      <c r="G6" s="71"/>
      <c r="H6" s="71"/>
      <c r="I6" s="71"/>
      <c r="J6" s="71"/>
    </row>
    <row r="7" spans="1:10" ht="21.75" customHeight="1">
      <c r="A7" s="1198" t="s">
        <v>2</v>
      </c>
      <c r="B7" s="1198" t="s">
        <v>3</v>
      </c>
      <c r="C7" s="1200" t="s">
        <v>149</v>
      </c>
      <c r="D7" s="1201"/>
      <c r="E7" s="1201"/>
      <c r="F7" s="1201"/>
      <c r="G7" s="1201"/>
      <c r="H7" s="1201"/>
      <c r="I7" s="1201"/>
      <c r="J7" s="1202"/>
    </row>
    <row r="8" spans="1:10" ht="27.75" customHeight="1">
      <c r="A8" s="1199"/>
      <c r="B8" s="1199"/>
      <c r="C8" s="417" t="s">
        <v>206</v>
      </c>
      <c r="D8" s="417" t="s">
        <v>126</v>
      </c>
      <c r="E8" s="417" t="s">
        <v>413</v>
      </c>
      <c r="F8" s="420" t="s">
        <v>174</v>
      </c>
      <c r="G8" s="420" t="s">
        <v>127</v>
      </c>
      <c r="H8" s="421" t="s">
        <v>205</v>
      </c>
      <c r="I8" s="421" t="s">
        <v>229</v>
      </c>
      <c r="J8" s="422" t="s">
        <v>18</v>
      </c>
    </row>
    <row r="9" spans="1:10" s="12" customFormat="1">
      <c r="A9" s="417">
        <v>1</v>
      </c>
      <c r="B9" s="417">
        <v>2</v>
      </c>
      <c r="C9" s="417">
        <v>3</v>
      </c>
      <c r="D9" s="417">
        <v>4</v>
      </c>
      <c r="E9" s="417">
        <v>5</v>
      </c>
      <c r="F9" s="417">
        <v>6</v>
      </c>
      <c r="G9" s="417">
        <v>7</v>
      </c>
      <c r="H9" s="423">
        <v>8</v>
      </c>
      <c r="I9" s="423">
        <v>9</v>
      </c>
      <c r="J9" s="422">
        <v>10</v>
      </c>
    </row>
    <row r="10" spans="1:10" s="12" customFormat="1">
      <c r="A10" s="84">
        <v>1</v>
      </c>
      <c r="B10" s="225" t="s">
        <v>685</v>
      </c>
      <c r="C10" s="311">
        <v>0</v>
      </c>
      <c r="D10" s="311">
        <v>295</v>
      </c>
      <c r="E10" s="311">
        <v>1355</v>
      </c>
      <c r="F10" s="311">
        <v>0</v>
      </c>
      <c r="G10" s="311">
        <v>0</v>
      </c>
      <c r="H10" s="311">
        <v>0</v>
      </c>
      <c r="I10" s="311">
        <v>0</v>
      </c>
      <c r="J10" s="310">
        <f>C10+D10+E10+F10+G10+H10+I10</f>
        <v>1650</v>
      </c>
    </row>
    <row r="11" spans="1:10" s="12" customFormat="1">
      <c r="A11" s="84">
        <v>2</v>
      </c>
      <c r="B11" s="225" t="s">
        <v>686</v>
      </c>
      <c r="C11" s="311">
        <v>0</v>
      </c>
      <c r="D11" s="311">
        <v>530</v>
      </c>
      <c r="E11" s="311">
        <v>2376</v>
      </c>
      <c r="F11" s="311">
        <v>0</v>
      </c>
      <c r="G11" s="311">
        <v>0</v>
      </c>
      <c r="H11" s="311">
        <v>0</v>
      </c>
      <c r="I11" s="311">
        <v>0</v>
      </c>
      <c r="J11" s="310">
        <f t="shared" ref="J11:J39" si="0">C11+D11+E11+F11+G11+H11+I11</f>
        <v>2906</v>
      </c>
    </row>
    <row r="12" spans="1:10" s="12" customFormat="1">
      <c r="A12" s="84">
        <v>3</v>
      </c>
      <c r="B12" s="225" t="s">
        <v>687</v>
      </c>
      <c r="C12" s="311">
        <v>0</v>
      </c>
      <c r="D12" s="311">
        <v>918</v>
      </c>
      <c r="E12" s="311">
        <v>860</v>
      </c>
      <c r="F12" s="311">
        <v>0</v>
      </c>
      <c r="G12" s="311">
        <v>0</v>
      </c>
      <c r="H12" s="311">
        <v>0</v>
      </c>
      <c r="I12" s="311">
        <v>0</v>
      </c>
      <c r="J12" s="310">
        <f t="shared" si="0"/>
        <v>1778</v>
      </c>
    </row>
    <row r="13" spans="1:10" s="12" customFormat="1">
      <c r="A13" s="84">
        <v>4</v>
      </c>
      <c r="B13" s="225" t="s">
        <v>688</v>
      </c>
      <c r="C13" s="311">
        <v>0</v>
      </c>
      <c r="D13" s="311">
        <v>632</v>
      </c>
      <c r="E13" s="311">
        <v>1172</v>
      </c>
      <c r="F13" s="311">
        <v>0</v>
      </c>
      <c r="G13" s="311">
        <v>102</v>
      </c>
      <c r="H13" s="311">
        <v>0</v>
      </c>
      <c r="I13" s="311">
        <v>0</v>
      </c>
      <c r="J13" s="310">
        <f t="shared" si="0"/>
        <v>1906</v>
      </c>
    </row>
    <row r="14" spans="1:10" s="12" customFormat="1">
      <c r="A14" s="84">
        <v>5</v>
      </c>
      <c r="B14" s="225" t="s">
        <v>689</v>
      </c>
      <c r="C14" s="311">
        <v>0</v>
      </c>
      <c r="D14" s="311">
        <v>355</v>
      </c>
      <c r="E14" s="311">
        <v>1928</v>
      </c>
      <c r="F14" s="311">
        <v>0</v>
      </c>
      <c r="G14" s="311">
        <v>0</v>
      </c>
      <c r="H14" s="311">
        <v>0</v>
      </c>
      <c r="I14" s="311">
        <v>0</v>
      </c>
      <c r="J14" s="310">
        <f t="shared" si="0"/>
        <v>2283</v>
      </c>
    </row>
    <row r="15" spans="1:10" s="12" customFormat="1">
      <c r="A15" s="84">
        <v>6</v>
      </c>
      <c r="B15" s="225" t="s">
        <v>690</v>
      </c>
      <c r="C15" s="311">
        <v>0</v>
      </c>
      <c r="D15" s="311">
        <v>215</v>
      </c>
      <c r="E15" s="311">
        <v>590</v>
      </c>
      <c r="F15" s="311">
        <v>0</v>
      </c>
      <c r="G15" s="311">
        <v>0</v>
      </c>
      <c r="H15" s="311">
        <v>0</v>
      </c>
      <c r="I15" s="311">
        <v>0</v>
      </c>
      <c r="J15" s="310">
        <f t="shared" si="0"/>
        <v>805</v>
      </c>
    </row>
    <row r="16" spans="1:10" s="12" customFormat="1">
      <c r="A16" s="84">
        <v>7</v>
      </c>
      <c r="B16" s="225" t="s">
        <v>691</v>
      </c>
      <c r="C16" s="311">
        <v>0</v>
      </c>
      <c r="D16" s="311">
        <v>1282</v>
      </c>
      <c r="E16" s="311">
        <v>627</v>
      </c>
      <c r="F16" s="311">
        <v>0</v>
      </c>
      <c r="G16" s="311">
        <v>0</v>
      </c>
      <c r="H16" s="311">
        <v>418</v>
      </c>
      <c r="I16" s="311">
        <v>0</v>
      </c>
      <c r="J16" s="310">
        <f t="shared" si="0"/>
        <v>2327</v>
      </c>
    </row>
    <row r="17" spans="1:10" s="12" customFormat="1">
      <c r="A17" s="84">
        <v>8</v>
      </c>
      <c r="B17" s="225" t="s">
        <v>692</v>
      </c>
      <c r="C17" s="311">
        <v>0</v>
      </c>
      <c r="D17" s="311">
        <v>0</v>
      </c>
      <c r="E17" s="311">
        <v>597</v>
      </c>
      <c r="F17" s="311">
        <v>0</v>
      </c>
      <c r="G17" s="311">
        <v>0</v>
      </c>
      <c r="H17" s="311">
        <v>0</v>
      </c>
      <c r="I17" s="311">
        <v>0</v>
      </c>
      <c r="J17" s="310">
        <f t="shared" si="0"/>
        <v>597</v>
      </c>
    </row>
    <row r="18" spans="1:10" s="12" customFormat="1">
      <c r="A18" s="84">
        <v>9</v>
      </c>
      <c r="B18" s="225" t="s">
        <v>693</v>
      </c>
      <c r="C18" s="311">
        <v>0</v>
      </c>
      <c r="D18" s="311">
        <v>571</v>
      </c>
      <c r="E18" s="311">
        <v>948</v>
      </c>
      <c r="F18" s="311">
        <v>0</v>
      </c>
      <c r="G18" s="311">
        <v>0</v>
      </c>
      <c r="H18" s="311">
        <v>0</v>
      </c>
      <c r="I18" s="311">
        <v>0</v>
      </c>
      <c r="J18" s="310">
        <f t="shared" si="0"/>
        <v>1519</v>
      </c>
    </row>
    <row r="19" spans="1:10" s="12" customFormat="1">
      <c r="A19" s="84">
        <v>10</v>
      </c>
      <c r="B19" s="225" t="s">
        <v>694</v>
      </c>
      <c r="C19" s="311">
        <v>0</v>
      </c>
      <c r="D19" s="311">
        <v>0</v>
      </c>
      <c r="E19" s="311">
        <v>1328</v>
      </c>
      <c r="F19" s="311">
        <v>0</v>
      </c>
      <c r="G19" s="311">
        <v>0</v>
      </c>
      <c r="H19" s="311">
        <v>0</v>
      </c>
      <c r="I19" s="311">
        <v>0</v>
      </c>
      <c r="J19" s="310">
        <f t="shared" si="0"/>
        <v>1328</v>
      </c>
    </row>
    <row r="20" spans="1:10" s="12" customFormat="1">
      <c r="A20" s="84">
        <v>11</v>
      </c>
      <c r="B20" s="225" t="s">
        <v>695</v>
      </c>
      <c r="C20" s="311">
        <v>0</v>
      </c>
      <c r="D20" s="311">
        <v>809</v>
      </c>
      <c r="E20" s="311">
        <v>2446</v>
      </c>
      <c r="F20" s="311">
        <v>0</v>
      </c>
      <c r="G20" s="311">
        <v>9</v>
      </c>
      <c r="H20" s="311">
        <v>312</v>
      </c>
      <c r="I20" s="311">
        <v>0</v>
      </c>
      <c r="J20" s="310">
        <f t="shared" si="0"/>
        <v>3576</v>
      </c>
    </row>
    <row r="21" spans="1:10" s="12" customFormat="1">
      <c r="A21" s="84">
        <v>12</v>
      </c>
      <c r="B21" s="225" t="s">
        <v>696</v>
      </c>
      <c r="C21" s="311">
        <v>0</v>
      </c>
      <c r="D21" s="311">
        <v>349</v>
      </c>
      <c r="E21" s="311">
        <v>1134</v>
      </c>
      <c r="F21" s="311">
        <v>0</v>
      </c>
      <c r="G21" s="311">
        <v>0</v>
      </c>
      <c r="H21" s="311">
        <v>0</v>
      </c>
      <c r="I21" s="311">
        <v>0</v>
      </c>
      <c r="J21" s="310">
        <f t="shared" si="0"/>
        <v>1483</v>
      </c>
    </row>
    <row r="22" spans="1:10" s="12" customFormat="1">
      <c r="A22" s="84">
        <v>13</v>
      </c>
      <c r="B22" s="225" t="s">
        <v>697</v>
      </c>
      <c r="C22" s="311">
        <v>0</v>
      </c>
      <c r="D22" s="311">
        <v>515</v>
      </c>
      <c r="E22" s="311">
        <v>1876</v>
      </c>
      <c r="F22" s="311">
        <v>0</v>
      </c>
      <c r="G22" s="311">
        <v>0</v>
      </c>
      <c r="H22" s="311">
        <v>0</v>
      </c>
      <c r="I22" s="311">
        <v>0</v>
      </c>
      <c r="J22" s="310">
        <f t="shared" si="0"/>
        <v>2391</v>
      </c>
    </row>
    <row r="23" spans="1:10" s="12" customFormat="1">
      <c r="A23" s="84">
        <v>14</v>
      </c>
      <c r="B23" s="225" t="s">
        <v>698</v>
      </c>
      <c r="C23" s="311">
        <v>0</v>
      </c>
      <c r="D23" s="311">
        <v>356</v>
      </c>
      <c r="E23" s="311">
        <v>315</v>
      </c>
      <c r="F23" s="311">
        <v>0</v>
      </c>
      <c r="G23" s="311">
        <v>0</v>
      </c>
      <c r="H23" s="311">
        <v>0</v>
      </c>
      <c r="I23" s="311">
        <v>0</v>
      </c>
      <c r="J23" s="310">
        <f t="shared" si="0"/>
        <v>671</v>
      </c>
    </row>
    <row r="24" spans="1:10" s="12" customFormat="1">
      <c r="A24" s="84">
        <v>15</v>
      </c>
      <c r="B24" s="225" t="s">
        <v>699</v>
      </c>
      <c r="C24" s="311">
        <v>0</v>
      </c>
      <c r="D24" s="311">
        <v>0</v>
      </c>
      <c r="E24" s="311">
        <v>2205</v>
      </c>
      <c r="F24" s="311">
        <v>0</v>
      </c>
      <c r="G24" s="311">
        <v>0</v>
      </c>
      <c r="H24" s="311">
        <v>228</v>
      </c>
      <c r="I24" s="311">
        <v>0</v>
      </c>
      <c r="J24" s="310">
        <f t="shared" si="0"/>
        <v>2433</v>
      </c>
    </row>
    <row r="25" spans="1:10">
      <c r="A25" s="84">
        <v>16</v>
      </c>
      <c r="B25" s="227" t="s">
        <v>700</v>
      </c>
      <c r="C25" s="311">
        <v>0</v>
      </c>
      <c r="D25" s="311">
        <v>0</v>
      </c>
      <c r="E25" s="311">
        <v>1935</v>
      </c>
      <c r="F25" s="311">
        <v>0</v>
      </c>
      <c r="G25" s="311">
        <v>0</v>
      </c>
      <c r="H25" s="311">
        <v>0</v>
      </c>
      <c r="I25" s="311">
        <v>0</v>
      </c>
      <c r="J25" s="310">
        <f t="shared" si="0"/>
        <v>1935</v>
      </c>
    </row>
    <row r="26" spans="1:10">
      <c r="A26" s="84">
        <v>17</v>
      </c>
      <c r="B26" s="227" t="s">
        <v>701</v>
      </c>
      <c r="C26" s="311">
        <v>0</v>
      </c>
      <c r="D26" s="311">
        <v>399</v>
      </c>
      <c r="E26" s="311">
        <v>1602</v>
      </c>
      <c r="F26" s="311">
        <v>0</v>
      </c>
      <c r="G26" s="311">
        <v>0</v>
      </c>
      <c r="H26" s="311">
        <v>0</v>
      </c>
      <c r="I26" s="311">
        <v>0</v>
      </c>
      <c r="J26" s="310">
        <f t="shared" si="0"/>
        <v>2001</v>
      </c>
    </row>
    <row r="27" spans="1:10">
      <c r="A27" s="84">
        <v>18</v>
      </c>
      <c r="B27" s="227" t="s">
        <v>702</v>
      </c>
      <c r="C27" s="311">
        <v>0</v>
      </c>
      <c r="D27" s="311">
        <v>238</v>
      </c>
      <c r="E27" s="311">
        <v>2348</v>
      </c>
      <c r="F27" s="311">
        <v>0</v>
      </c>
      <c r="G27" s="311">
        <v>0</v>
      </c>
      <c r="H27" s="311">
        <v>246</v>
      </c>
      <c r="I27" s="311">
        <v>0</v>
      </c>
      <c r="J27" s="310">
        <f t="shared" si="0"/>
        <v>2832</v>
      </c>
    </row>
    <row r="28" spans="1:10">
      <c r="A28" s="84">
        <v>19</v>
      </c>
      <c r="B28" s="227" t="s">
        <v>703</v>
      </c>
      <c r="C28" s="311">
        <v>0</v>
      </c>
      <c r="D28" s="311">
        <v>720</v>
      </c>
      <c r="E28" s="311">
        <v>329</v>
      </c>
      <c r="F28" s="311">
        <v>0</v>
      </c>
      <c r="G28" s="311">
        <v>45</v>
      </c>
      <c r="H28" s="311">
        <f>128+128+162</f>
        <v>418</v>
      </c>
      <c r="I28" s="311">
        <v>0</v>
      </c>
      <c r="J28" s="310">
        <f t="shared" si="0"/>
        <v>1512</v>
      </c>
    </row>
    <row r="29" spans="1:10">
      <c r="A29" s="84">
        <v>20</v>
      </c>
      <c r="B29" s="227" t="s">
        <v>704</v>
      </c>
      <c r="C29" s="311">
        <v>0</v>
      </c>
      <c r="D29" s="311">
        <v>1055</v>
      </c>
      <c r="E29" s="311">
        <v>1012</v>
      </c>
      <c r="F29" s="311">
        <v>0</v>
      </c>
      <c r="G29" s="311">
        <v>606</v>
      </c>
      <c r="H29" s="311">
        <v>0</v>
      </c>
      <c r="I29" s="311">
        <v>0</v>
      </c>
      <c r="J29" s="310">
        <f t="shared" si="0"/>
        <v>2673</v>
      </c>
    </row>
    <row r="30" spans="1:10">
      <c r="A30" s="84">
        <v>21</v>
      </c>
      <c r="B30" s="227" t="s">
        <v>705</v>
      </c>
      <c r="C30" s="311">
        <v>0</v>
      </c>
      <c r="D30" s="311">
        <v>328</v>
      </c>
      <c r="E30" s="311">
        <v>1049</v>
      </c>
      <c r="F30" s="311">
        <v>0</v>
      </c>
      <c r="G30" s="311">
        <v>0</v>
      </c>
      <c r="H30" s="311">
        <v>0</v>
      </c>
      <c r="I30" s="311">
        <v>0</v>
      </c>
      <c r="J30" s="310">
        <f t="shared" si="0"/>
        <v>1377</v>
      </c>
    </row>
    <row r="31" spans="1:10">
      <c r="A31" s="84">
        <v>22</v>
      </c>
      <c r="B31" s="227" t="s">
        <v>706</v>
      </c>
      <c r="C31" s="312">
        <v>0</v>
      </c>
      <c r="D31" s="312">
        <v>2088</v>
      </c>
      <c r="E31" s="312">
        <v>2270</v>
      </c>
      <c r="F31" s="312">
        <v>0</v>
      </c>
      <c r="G31" s="312">
        <v>0</v>
      </c>
      <c r="H31" s="313">
        <v>0</v>
      </c>
      <c r="I31" s="313">
        <v>0</v>
      </c>
      <c r="J31" s="310">
        <f t="shared" si="0"/>
        <v>4358</v>
      </c>
    </row>
    <row r="32" spans="1:10">
      <c r="A32" s="84">
        <v>23</v>
      </c>
      <c r="B32" s="227" t="s">
        <v>707</v>
      </c>
      <c r="C32" s="312">
        <v>0</v>
      </c>
      <c r="D32" s="312">
        <v>1190</v>
      </c>
      <c r="E32" s="312">
        <v>759</v>
      </c>
      <c r="F32" s="312">
        <v>0</v>
      </c>
      <c r="G32" s="312">
        <v>0</v>
      </c>
      <c r="H32" s="312">
        <v>0</v>
      </c>
      <c r="I32" s="312">
        <v>0</v>
      </c>
      <c r="J32" s="310">
        <f t="shared" si="0"/>
        <v>1949</v>
      </c>
    </row>
    <row r="33" spans="1:10">
      <c r="A33" s="84">
        <v>24</v>
      </c>
      <c r="B33" s="227" t="s">
        <v>708</v>
      </c>
      <c r="C33" s="312">
        <v>0</v>
      </c>
      <c r="D33" s="312">
        <v>0</v>
      </c>
      <c r="E33" s="312">
        <v>950</v>
      </c>
      <c r="F33" s="312">
        <v>0</v>
      </c>
      <c r="G33" s="312">
        <v>14</v>
      </c>
      <c r="H33" s="312">
        <v>242</v>
      </c>
      <c r="I33" s="312">
        <v>0</v>
      </c>
      <c r="J33" s="310">
        <f t="shared" si="0"/>
        <v>1206</v>
      </c>
    </row>
    <row r="34" spans="1:10">
      <c r="A34" s="84">
        <v>25</v>
      </c>
      <c r="B34" s="227" t="s">
        <v>709</v>
      </c>
      <c r="C34" s="312">
        <v>0</v>
      </c>
      <c r="D34" s="312">
        <v>0</v>
      </c>
      <c r="E34" s="312">
        <v>1029</v>
      </c>
      <c r="F34" s="312">
        <v>0</v>
      </c>
      <c r="G34" s="312">
        <v>0</v>
      </c>
      <c r="H34" s="312">
        <v>0</v>
      </c>
      <c r="I34" s="312">
        <v>0</v>
      </c>
      <c r="J34" s="310">
        <f t="shared" si="0"/>
        <v>1029</v>
      </c>
    </row>
    <row r="35" spans="1:10">
      <c r="A35" s="84">
        <v>26</v>
      </c>
      <c r="B35" s="227" t="s">
        <v>710</v>
      </c>
      <c r="C35" s="312">
        <v>0</v>
      </c>
      <c r="D35" s="312">
        <v>145</v>
      </c>
      <c r="E35" s="312">
        <v>1178</v>
      </c>
      <c r="F35" s="312">
        <v>0</v>
      </c>
      <c r="G35" s="312">
        <v>0</v>
      </c>
      <c r="H35" s="312">
        <v>819</v>
      </c>
      <c r="I35" s="312">
        <v>0</v>
      </c>
      <c r="J35" s="310">
        <f t="shared" si="0"/>
        <v>2142</v>
      </c>
    </row>
    <row r="36" spans="1:10">
      <c r="A36" s="84">
        <v>27</v>
      </c>
      <c r="B36" s="227" t="s">
        <v>711</v>
      </c>
      <c r="C36" s="312">
        <v>0</v>
      </c>
      <c r="D36" s="312">
        <v>1313</v>
      </c>
      <c r="E36" s="312">
        <v>698</v>
      </c>
      <c r="F36" s="312">
        <v>0</v>
      </c>
      <c r="G36" s="312">
        <v>0</v>
      </c>
      <c r="H36" s="312">
        <v>0</v>
      </c>
      <c r="I36" s="312">
        <v>0</v>
      </c>
      <c r="J36" s="310">
        <f t="shared" si="0"/>
        <v>2011</v>
      </c>
    </row>
    <row r="37" spans="1:10">
      <c r="A37" s="84">
        <v>28</v>
      </c>
      <c r="B37" s="227" t="s">
        <v>712</v>
      </c>
      <c r="C37" s="312">
        <v>0</v>
      </c>
      <c r="D37" s="312">
        <v>270</v>
      </c>
      <c r="E37" s="312">
        <v>1133</v>
      </c>
      <c r="F37" s="312">
        <v>0</v>
      </c>
      <c r="G37" s="312">
        <v>0</v>
      </c>
      <c r="H37" s="312">
        <v>0</v>
      </c>
      <c r="I37" s="312">
        <v>0</v>
      </c>
      <c r="J37" s="310">
        <f t="shared" si="0"/>
        <v>1403</v>
      </c>
    </row>
    <row r="38" spans="1:10">
      <c r="A38" s="84">
        <v>29</v>
      </c>
      <c r="B38" s="227" t="s">
        <v>713</v>
      </c>
      <c r="C38" s="312">
        <v>0</v>
      </c>
      <c r="D38" s="312">
        <v>76</v>
      </c>
      <c r="E38" s="312">
        <v>831</v>
      </c>
      <c r="F38" s="312">
        <v>0</v>
      </c>
      <c r="G38" s="312">
        <v>0</v>
      </c>
      <c r="H38" s="312">
        <v>0</v>
      </c>
      <c r="I38" s="312">
        <v>0</v>
      </c>
      <c r="J38" s="310">
        <f t="shared" si="0"/>
        <v>907</v>
      </c>
    </row>
    <row r="39" spans="1:10">
      <c r="A39" s="84">
        <v>30</v>
      </c>
      <c r="B39" s="227" t="s">
        <v>714</v>
      </c>
      <c r="C39" s="312">
        <v>0</v>
      </c>
      <c r="D39" s="312">
        <v>70</v>
      </c>
      <c r="E39" s="312">
        <v>2172</v>
      </c>
      <c r="F39" s="312">
        <v>0</v>
      </c>
      <c r="G39" s="312">
        <v>0</v>
      </c>
      <c r="H39" s="312">
        <v>347</v>
      </c>
      <c r="I39" s="312">
        <v>0</v>
      </c>
      <c r="J39" s="310">
        <f t="shared" si="0"/>
        <v>2589</v>
      </c>
    </row>
    <row r="40" spans="1:10">
      <c r="A40" s="418"/>
      <c r="B40" s="395" t="s">
        <v>715</v>
      </c>
      <c r="C40" s="419">
        <f t="shared" ref="C40:J40" si="1">SUM(C10:C39)</f>
        <v>0</v>
      </c>
      <c r="D40" s="419">
        <f t="shared" si="1"/>
        <v>14719</v>
      </c>
      <c r="E40" s="419">
        <f t="shared" si="1"/>
        <v>39052</v>
      </c>
      <c r="F40" s="419">
        <f t="shared" si="1"/>
        <v>0</v>
      </c>
      <c r="G40" s="419">
        <f t="shared" si="1"/>
        <v>776</v>
      </c>
      <c r="H40" s="424">
        <f t="shared" si="1"/>
        <v>3030</v>
      </c>
      <c r="I40" s="424">
        <f t="shared" si="1"/>
        <v>0</v>
      </c>
      <c r="J40" s="425">
        <f t="shared" si="1"/>
        <v>57577</v>
      </c>
    </row>
    <row r="41" spans="1:10">
      <c r="A41" s="75"/>
      <c r="B41" s="71"/>
      <c r="C41" s="71"/>
      <c r="D41" s="71"/>
      <c r="E41" s="71"/>
      <c r="F41" s="71"/>
      <c r="G41" s="71"/>
      <c r="H41" s="71"/>
      <c r="I41" s="71"/>
      <c r="J41" s="71"/>
    </row>
    <row r="42" spans="1:10">
      <c r="A42" s="71"/>
      <c r="B42" s="71"/>
      <c r="C42" s="71"/>
      <c r="D42" s="71"/>
      <c r="E42" s="71"/>
      <c r="F42" s="71"/>
      <c r="G42" s="71"/>
      <c r="H42" s="71"/>
      <c r="I42" s="71"/>
      <c r="J42" s="71"/>
    </row>
    <row r="43" spans="1:10">
      <c r="A43" s="71" t="s">
        <v>128</v>
      </c>
      <c r="B43" s="71"/>
      <c r="C43" s="71"/>
      <c r="D43" s="71"/>
      <c r="E43" s="71"/>
      <c r="F43" s="71"/>
      <c r="G43" s="71"/>
      <c r="H43" s="71"/>
      <c r="I43" s="71"/>
      <c r="J43" s="71"/>
    </row>
    <row r="44" spans="1:10">
      <c r="A44" s="71" t="s">
        <v>207</v>
      </c>
      <c r="B44" s="71"/>
      <c r="C44" s="71"/>
      <c r="D44" s="71"/>
      <c r="E44" s="71"/>
      <c r="F44" s="71"/>
      <c r="G44" s="71"/>
      <c r="H44" s="71"/>
      <c r="I44" s="71"/>
      <c r="J44" s="71"/>
    </row>
    <row r="45" spans="1:10">
      <c r="A45" t="s">
        <v>129</v>
      </c>
    </row>
    <row r="46" spans="1:10">
      <c r="A46" s="1188" t="s">
        <v>130</v>
      </c>
      <c r="B46" s="1188"/>
      <c r="C46" s="1188"/>
      <c r="D46" s="1188"/>
      <c r="E46" s="1188"/>
      <c r="F46" s="1188"/>
      <c r="G46" s="1188"/>
      <c r="H46" s="1188"/>
      <c r="I46" s="1188"/>
      <c r="J46" s="1188"/>
    </row>
    <row r="47" spans="1:10">
      <c r="A47" s="1197" t="s">
        <v>131</v>
      </c>
      <c r="B47" s="1197"/>
      <c r="C47" s="1197"/>
      <c r="D47" s="1197"/>
      <c r="E47" s="71"/>
      <c r="F47" s="71"/>
      <c r="G47" s="71"/>
      <c r="H47" s="71"/>
      <c r="I47" s="71"/>
      <c r="J47" s="71"/>
    </row>
    <row r="48" spans="1:10">
      <c r="A48" s="108" t="s">
        <v>175</v>
      </c>
      <c r="B48" s="108"/>
      <c r="C48" s="108"/>
      <c r="D48" s="108"/>
      <c r="E48" s="71"/>
      <c r="F48" s="71"/>
      <c r="G48" s="71"/>
      <c r="H48" s="71"/>
      <c r="I48" s="71"/>
      <c r="J48" s="71"/>
    </row>
    <row r="49" spans="1:10">
      <c r="A49" s="108"/>
      <c r="B49" s="108"/>
      <c r="C49" s="108"/>
      <c r="D49" s="108"/>
      <c r="E49" s="71"/>
      <c r="F49" s="71"/>
      <c r="G49" s="71"/>
      <c r="H49" s="71"/>
      <c r="I49" s="71"/>
      <c r="J49" s="71"/>
    </row>
    <row r="50" spans="1:10" ht="15.75">
      <c r="A50" s="78" t="s">
        <v>11</v>
      </c>
      <c r="B50" s="78"/>
      <c r="C50" s="78"/>
      <c r="D50" s="78"/>
      <c r="E50" s="78"/>
      <c r="F50" s="78"/>
      <c r="G50" s="78"/>
      <c r="H50" s="78"/>
      <c r="I50" s="78"/>
      <c r="J50" s="109" t="s">
        <v>12</v>
      </c>
    </row>
    <row r="51" spans="1:10" ht="15.75">
      <c r="A51" s="1062" t="s">
        <v>13</v>
      </c>
      <c r="B51" s="1062"/>
      <c r="C51" s="1062"/>
      <c r="D51" s="1062"/>
      <c r="E51" s="1062"/>
      <c r="F51" s="1062"/>
      <c r="G51" s="1062"/>
      <c r="H51" s="1062"/>
      <c r="I51" s="1062"/>
      <c r="J51" s="1062"/>
    </row>
    <row r="52" spans="1:10" ht="15.75" customHeight="1">
      <c r="A52" s="1062" t="s">
        <v>14</v>
      </c>
      <c r="B52" s="1062"/>
      <c r="C52" s="1062"/>
      <c r="D52" s="1062"/>
      <c r="E52" s="1062"/>
      <c r="F52" s="1062"/>
      <c r="G52" s="1062"/>
      <c r="H52" s="1062"/>
      <c r="I52" s="1062"/>
      <c r="J52" s="1062"/>
    </row>
    <row r="53" spans="1:10">
      <c r="A53" s="71"/>
      <c r="B53" s="71"/>
      <c r="C53" s="71"/>
      <c r="D53" s="71"/>
      <c r="E53" s="71"/>
      <c r="F53" s="71"/>
      <c r="G53" s="959" t="s">
        <v>83</v>
      </c>
      <c r="H53" s="959"/>
      <c r="I53" s="959"/>
      <c r="J53" s="959"/>
    </row>
    <row r="54" spans="1:10">
      <c r="A54" s="1193"/>
      <c r="B54" s="1193"/>
      <c r="C54" s="1193"/>
      <c r="D54" s="1193"/>
      <c r="E54" s="1193"/>
      <c r="F54" s="1193"/>
      <c r="G54" s="1193"/>
      <c r="H54" s="1193"/>
      <c r="I54" s="1193"/>
      <c r="J54" s="1193"/>
    </row>
  </sheetData>
  <mergeCells count="16">
    <mergeCell ref="A7:A8"/>
    <mergeCell ref="B7:B8"/>
    <mergeCell ref="C7:J7"/>
    <mergeCell ref="C3:I3"/>
    <mergeCell ref="D1:E1"/>
    <mergeCell ref="G1:J1"/>
    <mergeCell ref="A2:J2"/>
    <mergeCell ref="A4:J4"/>
    <mergeCell ref="A5:B5"/>
    <mergeCell ref="G53:J53"/>
    <mergeCell ref="A54:J54"/>
    <mergeCell ref="A51:J51"/>
    <mergeCell ref="A46:D46"/>
    <mergeCell ref="E46:J46"/>
    <mergeCell ref="A47:D47"/>
    <mergeCell ref="A52:J52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51"/>
  <sheetViews>
    <sheetView topLeftCell="A25" zoomScale="90" zoomScaleNormal="90" zoomScaleSheetLayoutView="76" workbookViewId="0">
      <selection activeCell="F38" sqref="F38"/>
    </sheetView>
  </sheetViews>
  <sheetFormatPr defaultRowHeight="12.75"/>
  <cols>
    <col min="1" max="1" width="6.140625" customWidth="1"/>
    <col min="2" max="2" width="18.140625" customWidth="1"/>
    <col min="3" max="5" width="17" customWidth="1"/>
    <col min="6" max="6" width="24.5703125" customWidth="1"/>
    <col min="7" max="9" width="17" customWidth="1"/>
    <col min="10" max="10" width="17" style="519" customWidth="1"/>
    <col min="11" max="11" width="17" customWidth="1"/>
    <col min="12" max="12" width="18.85546875" customWidth="1"/>
    <col min="13" max="13" width="18.7109375" customWidth="1"/>
    <col min="14" max="14" width="12.28515625" customWidth="1"/>
    <col min="15" max="15" width="16.140625" customWidth="1"/>
  </cols>
  <sheetData>
    <row r="1" spans="1:25" ht="15">
      <c r="A1" s="71"/>
      <c r="B1" s="71"/>
      <c r="C1" s="71"/>
      <c r="D1" s="71"/>
      <c r="E1" s="71"/>
      <c r="F1" s="71"/>
      <c r="G1" s="71"/>
      <c r="H1" s="71"/>
      <c r="I1" s="71"/>
      <c r="J1" s="520"/>
      <c r="K1" s="71"/>
      <c r="L1" s="1112" t="s">
        <v>581</v>
      </c>
      <c r="M1" s="1112"/>
      <c r="N1" s="80"/>
      <c r="O1" s="71"/>
    </row>
    <row r="2" spans="1:25" ht="15.75">
      <c r="A2" s="1192" t="s">
        <v>0</v>
      </c>
      <c r="B2" s="1192"/>
      <c r="C2" s="1192"/>
      <c r="D2" s="1192"/>
      <c r="E2" s="1192"/>
      <c r="F2" s="1192"/>
      <c r="G2" s="1192"/>
      <c r="H2" s="1192"/>
      <c r="I2" s="1192"/>
      <c r="J2" s="1192"/>
      <c r="K2" s="1192"/>
      <c r="L2" s="1192"/>
      <c r="M2" s="1192"/>
      <c r="N2" s="71"/>
      <c r="O2" s="71"/>
    </row>
    <row r="3" spans="1:25" ht="20.25">
      <c r="A3" s="1045" t="s">
        <v>882</v>
      </c>
      <c r="B3" s="1045"/>
      <c r="C3" s="1045"/>
      <c r="D3" s="1045"/>
      <c r="E3" s="1045"/>
      <c r="F3" s="1045"/>
      <c r="G3" s="1045"/>
      <c r="H3" s="1045"/>
      <c r="I3" s="1045"/>
      <c r="J3" s="1045"/>
      <c r="K3" s="1045"/>
      <c r="L3" s="1045"/>
      <c r="M3" s="1045"/>
      <c r="N3" s="71"/>
      <c r="O3" s="71"/>
    </row>
    <row r="4" spans="1:25">
      <c r="A4" s="71"/>
      <c r="B4" s="71"/>
      <c r="C4" s="71"/>
      <c r="D4" s="71"/>
      <c r="E4" s="71"/>
      <c r="F4" s="71"/>
      <c r="G4" s="71"/>
      <c r="H4" s="71"/>
      <c r="I4" s="71"/>
      <c r="J4" s="520"/>
      <c r="K4" s="71"/>
      <c r="L4" s="71"/>
      <c r="M4" s="71"/>
      <c r="N4" s="71"/>
      <c r="O4" s="71"/>
    </row>
    <row r="5" spans="1:25" ht="15.75">
      <c r="A5" s="1046" t="s">
        <v>580</v>
      </c>
      <c r="B5" s="1046"/>
      <c r="C5" s="1046"/>
      <c r="D5" s="1046"/>
      <c r="E5" s="1046"/>
      <c r="F5" s="1046"/>
      <c r="G5" s="1046"/>
      <c r="H5" s="1046"/>
      <c r="I5" s="1046"/>
      <c r="J5" s="1046"/>
      <c r="K5" s="1046"/>
      <c r="L5" s="1046"/>
      <c r="M5" s="1046"/>
      <c r="N5" s="71"/>
      <c r="O5" s="71"/>
    </row>
    <row r="6" spans="1:25">
      <c r="A6" s="71"/>
      <c r="B6" s="71"/>
      <c r="C6" s="71"/>
      <c r="D6" s="71"/>
      <c r="E6" s="71"/>
      <c r="F6" s="71"/>
      <c r="G6" s="71"/>
      <c r="H6" s="71"/>
      <c r="I6" s="71"/>
      <c r="J6" s="520"/>
      <c r="K6" s="71"/>
      <c r="L6" s="71"/>
      <c r="M6" s="71"/>
      <c r="N6" s="71"/>
      <c r="O6" s="71"/>
    </row>
    <row r="7" spans="1:25">
      <c r="A7" s="893" t="s">
        <v>734</v>
      </c>
      <c r="B7" s="893"/>
      <c r="C7" s="25"/>
      <c r="D7" s="25"/>
      <c r="E7" s="25"/>
      <c r="F7" s="71"/>
      <c r="G7" s="71"/>
      <c r="H7" s="71"/>
      <c r="I7" s="71"/>
      <c r="J7" s="520"/>
      <c r="K7" s="71"/>
      <c r="L7" s="71"/>
      <c r="M7" s="71"/>
      <c r="N7" s="71"/>
      <c r="O7" s="71"/>
    </row>
    <row r="8" spans="1:25" ht="19.899999999999999" customHeight="1">
      <c r="A8" s="1186" t="s">
        <v>2</v>
      </c>
      <c r="B8" s="1186" t="s">
        <v>3</v>
      </c>
      <c r="C8" s="1186" t="s">
        <v>126</v>
      </c>
      <c r="D8" s="1186"/>
      <c r="E8" s="1186"/>
      <c r="F8" s="1186" t="s">
        <v>127</v>
      </c>
      <c r="G8" s="1186"/>
      <c r="H8" s="1186"/>
      <c r="I8" s="1186"/>
      <c r="J8" s="1186" t="s">
        <v>205</v>
      </c>
      <c r="K8" s="1186"/>
      <c r="L8" s="1186"/>
      <c r="M8" s="1186"/>
      <c r="X8" s="7"/>
      <c r="Y8" s="10"/>
    </row>
    <row r="9" spans="1:25" ht="25.5">
      <c r="A9" s="1186"/>
      <c r="B9" s="1186"/>
      <c r="C9" s="591" t="s">
        <v>415</v>
      </c>
      <c r="D9" s="591" t="s">
        <v>412</v>
      </c>
      <c r="E9" s="591" t="s">
        <v>208</v>
      </c>
      <c r="F9" s="591" t="s">
        <v>410</v>
      </c>
      <c r="G9" s="591" t="s">
        <v>411</v>
      </c>
      <c r="H9" s="591" t="s">
        <v>412</v>
      </c>
      <c r="I9" s="591" t="s">
        <v>208</v>
      </c>
      <c r="J9" s="594" t="s">
        <v>414</v>
      </c>
      <c r="K9" s="591" t="s">
        <v>411</v>
      </c>
      <c r="L9" s="591" t="s">
        <v>412</v>
      </c>
      <c r="M9" s="591" t="s">
        <v>208</v>
      </c>
    </row>
    <row r="10" spans="1:25" s="12" customFormat="1">
      <c r="A10" s="593">
        <v>1</v>
      </c>
      <c r="B10" s="593">
        <v>2</v>
      </c>
      <c r="C10" s="593">
        <v>3</v>
      </c>
      <c r="D10" s="593">
        <v>4</v>
      </c>
      <c r="E10" s="593">
        <v>5</v>
      </c>
      <c r="F10" s="593">
        <v>6</v>
      </c>
      <c r="G10" s="593">
        <v>7</v>
      </c>
      <c r="H10" s="593">
        <v>8</v>
      </c>
      <c r="I10" s="593">
        <v>9</v>
      </c>
      <c r="J10" s="526">
        <v>10</v>
      </c>
      <c r="K10" s="593">
        <v>11</v>
      </c>
      <c r="L10" s="593">
        <v>12</v>
      </c>
      <c r="M10" s="593">
        <v>13</v>
      </c>
    </row>
    <row r="11" spans="1:25" s="12" customFormat="1">
      <c r="A11" s="592">
        <v>1</v>
      </c>
      <c r="B11" s="225" t="s">
        <v>685</v>
      </c>
      <c r="C11" s="311">
        <v>295</v>
      </c>
      <c r="D11" s="311">
        <v>295</v>
      </c>
      <c r="E11" s="311">
        <v>38313</v>
      </c>
      <c r="F11" s="468">
        <v>0</v>
      </c>
      <c r="G11" s="468">
        <v>0</v>
      </c>
      <c r="H11" s="468">
        <v>0</v>
      </c>
      <c r="I11" s="468">
        <v>0</v>
      </c>
      <c r="J11" s="528">
        <v>0</v>
      </c>
      <c r="K11" s="468">
        <v>0</v>
      </c>
      <c r="L11" s="468">
        <v>0</v>
      </c>
      <c r="M11" s="468">
        <v>0</v>
      </c>
    </row>
    <row r="12" spans="1:25" s="12" customFormat="1">
      <c r="A12" s="592">
        <v>2</v>
      </c>
      <c r="B12" s="225" t="s">
        <v>686</v>
      </c>
      <c r="C12" s="311">
        <v>530</v>
      </c>
      <c r="D12" s="311">
        <v>530</v>
      </c>
      <c r="E12" s="311">
        <v>54216</v>
      </c>
      <c r="F12" s="468">
        <v>0</v>
      </c>
      <c r="G12" s="468">
        <v>0</v>
      </c>
      <c r="H12" s="468">
        <v>0</v>
      </c>
      <c r="I12" s="468">
        <v>0</v>
      </c>
      <c r="J12" s="528">
        <v>0</v>
      </c>
      <c r="K12" s="468">
        <v>0</v>
      </c>
      <c r="L12" s="468">
        <v>0</v>
      </c>
      <c r="M12" s="468">
        <v>0</v>
      </c>
    </row>
    <row r="13" spans="1:25" s="12" customFormat="1">
      <c r="A13" s="592">
        <v>3</v>
      </c>
      <c r="B13" s="225" t="s">
        <v>687</v>
      </c>
      <c r="C13" s="311">
        <v>917</v>
      </c>
      <c r="D13" s="311">
        <v>917</v>
      </c>
      <c r="E13" s="311">
        <v>81426</v>
      </c>
      <c r="F13" s="468">
        <v>0</v>
      </c>
      <c r="G13" s="468">
        <v>0</v>
      </c>
      <c r="H13" s="468">
        <v>0</v>
      </c>
      <c r="I13" s="468">
        <v>0</v>
      </c>
      <c r="J13" s="528">
        <v>0</v>
      </c>
      <c r="K13" s="468">
        <v>0</v>
      </c>
      <c r="L13" s="468">
        <v>0</v>
      </c>
      <c r="M13" s="468">
        <v>0</v>
      </c>
    </row>
    <row r="14" spans="1:25" s="12" customFormat="1">
      <c r="A14" s="592">
        <v>4</v>
      </c>
      <c r="B14" s="225" t="s">
        <v>688</v>
      </c>
      <c r="C14" s="311">
        <v>609</v>
      </c>
      <c r="D14" s="311">
        <v>629</v>
      </c>
      <c r="E14" s="311">
        <v>65633</v>
      </c>
      <c r="F14" s="622" t="s">
        <v>760</v>
      </c>
      <c r="G14" s="721">
        <v>1</v>
      </c>
      <c r="H14" s="721">
        <v>102</v>
      </c>
      <c r="I14" s="722">
        <v>13357</v>
      </c>
      <c r="J14" s="528">
        <v>0</v>
      </c>
      <c r="K14" s="468">
        <v>0</v>
      </c>
      <c r="L14" s="468">
        <v>0</v>
      </c>
      <c r="M14" s="468">
        <v>0</v>
      </c>
    </row>
    <row r="15" spans="1:25" s="12" customFormat="1">
      <c r="A15" s="592">
        <v>5</v>
      </c>
      <c r="B15" s="225" t="s">
        <v>689</v>
      </c>
      <c r="C15" s="311">
        <v>355</v>
      </c>
      <c r="D15" s="311">
        <v>428</v>
      </c>
      <c r="E15" s="311">
        <v>20909</v>
      </c>
      <c r="F15" s="468">
        <v>0</v>
      </c>
      <c r="G15" s="468">
        <v>0</v>
      </c>
      <c r="H15" s="468">
        <v>0</v>
      </c>
      <c r="I15" s="468">
        <v>0</v>
      </c>
      <c r="J15" s="528">
        <v>0</v>
      </c>
      <c r="K15" s="468">
        <v>0</v>
      </c>
      <c r="L15" s="468">
        <v>0</v>
      </c>
      <c r="M15" s="468">
        <v>0</v>
      </c>
    </row>
    <row r="16" spans="1:25" s="12" customFormat="1">
      <c r="A16" s="592">
        <v>6</v>
      </c>
      <c r="B16" s="225" t="s">
        <v>690</v>
      </c>
      <c r="C16" s="311">
        <v>215</v>
      </c>
      <c r="D16" s="311">
        <v>215</v>
      </c>
      <c r="E16" s="311">
        <v>15908</v>
      </c>
      <c r="F16" s="468">
        <v>0</v>
      </c>
      <c r="G16" s="468">
        <v>0</v>
      </c>
      <c r="H16" s="468">
        <v>0</v>
      </c>
      <c r="I16" s="468">
        <v>0</v>
      </c>
      <c r="J16" s="528">
        <v>0</v>
      </c>
      <c r="K16" s="468">
        <v>0</v>
      </c>
      <c r="L16" s="468">
        <v>0</v>
      </c>
      <c r="M16" s="468">
        <v>0</v>
      </c>
    </row>
    <row r="17" spans="1:13" s="469" customFormat="1" ht="38.25">
      <c r="A17" s="592">
        <v>7</v>
      </c>
      <c r="B17" s="225" t="s">
        <v>691</v>
      </c>
      <c r="C17" s="468">
        <v>1282</v>
      </c>
      <c r="D17" s="468">
        <v>1282</v>
      </c>
      <c r="E17" s="468">
        <v>96177</v>
      </c>
      <c r="F17" s="719">
        <v>0</v>
      </c>
      <c r="G17" s="468">
        <v>0</v>
      </c>
      <c r="H17" s="468">
        <v>0</v>
      </c>
      <c r="I17" s="468">
        <v>0</v>
      </c>
      <c r="J17" s="527" t="s">
        <v>860</v>
      </c>
      <c r="K17" s="718">
        <v>1</v>
      </c>
      <c r="L17" s="718">
        <v>418</v>
      </c>
      <c r="M17" s="718">
        <v>37696</v>
      </c>
    </row>
    <row r="18" spans="1:13" s="12" customFormat="1">
      <c r="A18" s="592">
        <v>8</v>
      </c>
      <c r="B18" s="225" t="s">
        <v>692</v>
      </c>
      <c r="C18" s="311">
        <v>0</v>
      </c>
      <c r="D18" s="311">
        <v>0</v>
      </c>
      <c r="E18" s="311">
        <v>0</v>
      </c>
      <c r="F18" s="468">
        <v>0</v>
      </c>
      <c r="G18" s="468">
        <v>0</v>
      </c>
      <c r="H18" s="468">
        <v>0</v>
      </c>
      <c r="I18" s="468">
        <v>0</v>
      </c>
      <c r="J18" s="528">
        <v>0</v>
      </c>
      <c r="K18" s="468">
        <v>0</v>
      </c>
      <c r="L18" s="468">
        <v>0</v>
      </c>
      <c r="M18" s="468">
        <v>0</v>
      </c>
    </row>
    <row r="19" spans="1:13" s="12" customFormat="1">
      <c r="A19" s="592">
        <v>9</v>
      </c>
      <c r="B19" s="225" t="s">
        <v>693</v>
      </c>
      <c r="C19" s="311">
        <v>571</v>
      </c>
      <c r="D19" s="311">
        <v>571</v>
      </c>
      <c r="E19" s="311">
        <v>46072</v>
      </c>
      <c r="F19" s="468">
        <v>0</v>
      </c>
      <c r="G19" s="468">
        <v>0</v>
      </c>
      <c r="H19" s="468">
        <v>0</v>
      </c>
      <c r="I19" s="468">
        <v>0</v>
      </c>
      <c r="J19" s="528">
        <v>0</v>
      </c>
      <c r="K19" s="468">
        <v>0</v>
      </c>
      <c r="L19" s="468">
        <v>0</v>
      </c>
      <c r="M19" s="468">
        <v>0</v>
      </c>
    </row>
    <row r="20" spans="1:13" s="12" customFormat="1">
      <c r="A20" s="592">
        <v>10</v>
      </c>
      <c r="B20" s="225" t="s">
        <v>694</v>
      </c>
      <c r="C20" s="311">
        <v>0</v>
      </c>
      <c r="D20" s="311">
        <v>0</v>
      </c>
      <c r="E20" s="311">
        <v>0</v>
      </c>
      <c r="F20" s="468">
        <v>0</v>
      </c>
      <c r="G20" s="468">
        <v>0</v>
      </c>
      <c r="H20" s="468">
        <v>0</v>
      </c>
      <c r="I20" s="468">
        <v>0</v>
      </c>
      <c r="J20" s="528">
        <v>0</v>
      </c>
      <c r="K20" s="468">
        <v>0</v>
      </c>
      <c r="L20" s="468">
        <v>0</v>
      </c>
      <c r="M20" s="468">
        <v>0</v>
      </c>
    </row>
    <row r="21" spans="1:13" s="12" customFormat="1">
      <c r="A21" s="592">
        <v>11</v>
      </c>
      <c r="B21" s="225" t="s">
        <v>695</v>
      </c>
      <c r="C21" s="311">
        <v>509</v>
      </c>
      <c r="D21" s="311">
        <v>509</v>
      </c>
      <c r="E21" s="311">
        <v>43292</v>
      </c>
      <c r="F21" s="528" t="s">
        <v>854</v>
      </c>
      <c r="G21" s="468">
        <v>1</v>
      </c>
      <c r="H21" s="468">
        <v>9</v>
      </c>
      <c r="I21" s="468">
        <v>713</v>
      </c>
      <c r="J21" s="528" t="s">
        <v>762</v>
      </c>
      <c r="K21" s="468">
        <v>1</v>
      </c>
      <c r="L21" s="468">
        <v>312</v>
      </c>
      <c r="M21" s="468">
        <v>34375</v>
      </c>
    </row>
    <row r="22" spans="1:13" s="12" customFormat="1">
      <c r="A22" s="592">
        <v>12</v>
      </c>
      <c r="B22" s="225" t="s">
        <v>696</v>
      </c>
      <c r="C22" s="311">
        <v>349</v>
      </c>
      <c r="D22" s="311">
        <v>349</v>
      </c>
      <c r="E22" s="311">
        <v>17662</v>
      </c>
      <c r="F22" s="468">
        <v>0</v>
      </c>
      <c r="G22" s="468">
        <v>0</v>
      </c>
      <c r="H22" s="468">
        <v>0</v>
      </c>
      <c r="I22" s="468">
        <v>0</v>
      </c>
      <c r="J22" s="528">
        <v>0</v>
      </c>
      <c r="K22" s="468">
        <v>0</v>
      </c>
      <c r="L22" s="468">
        <v>0</v>
      </c>
      <c r="M22" s="468">
        <v>0</v>
      </c>
    </row>
    <row r="23" spans="1:13" s="12" customFormat="1">
      <c r="A23" s="592">
        <v>13</v>
      </c>
      <c r="B23" s="225" t="s">
        <v>697</v>
      </c>
      <c r="C23" s="311">
        <v>515</v>
      </c>
      <c r="D23" s="311">
        <v>515</v>
      </c>
      <c r="E23" s="311">
        <v>175818.00000000003</v>
      </c>
      <c r="F23" s="468">
        <v>0</v>
      </c>
      <c r="G23" s="468">
        <v>0</v>
      </c>
      <c r="H23" s="468">
        <v>0</v>
      </c>
      <c r="I23" s="468">
        <v>0</v>
      </c>
      <c r="J23" s="528">
        <v>0</v>
      </c>
      <c r="K23" s="468">
        <v>0</v>
      </c>
      <c r="L23" s="468">
        <v>0</v>
      </c>
      <c r="M23" s="468">
        <v>0</v>
      </c>
    </row>
    <row r="24" spans="1:13" s="12" customFormat="1">
      <c r="A24" s="592">
        <v>14</v>
      </c>
      <c r="B24" s="225" t="s">
        <v>698</v>
      </c>
      <c r="C24" s="311">
        <v>279</v>
      </c>
      <c r="D24" s="311">
        <v>279</v>
      </c>
      <c r="E24" s="311">
        <v>21687</v>
      </c>
      <c r="F24" s="468">
        <v>0</v>
      </c>
      <c r="G24" s="468">
        <v>0</v>
      </c>
      <c r="H24" s="468">
        <v>0</v>
      </c>
      <c r="I24" s="468">
        <v>0</v>
      </c>
      <c r="J24" s="528">
        <v>0</v>
      </c>
      <c r="K24" s="468">
        <v>0</v>
      </c>
      <c r="L24" s="468">
        <v>0</v>
      </c>
      <c r="M24" s="468">
        <v>0</v>
      </c>
    </row>
    <row r="25" spans="1:13" s="12" customFormat="1">
      <c r="A25" s="592">
        <v>15</v>
      </c>
      <c r="B25" s="225" t="s">
        <v>699</v>
      </c>
      <c r="C25" s="311">
        <v>0</v>
      </c>
      <c r="D25" s="311">
        <v>0</v>
      </c>
      <c r="E25" s="311">
        <v>0</v>
      </c>
      <c r="F25" s="468">
        <v>0</v>
      </c>
      <c r="G25" s="468">
        <v>0</v>
      </c>
      <c r="H25" s="468">
        <v>0</v>
      </c>
      <c r="I25" s="468">
        <v>0</v>
      </c>
      <c r="J25" s="528" t="s">
        <v>762</v>
      </c>
      <c r="K25" s="468">
        <v>1</v>
      </c>
      <c r="L25" s="468">
        <v>228</v>
      </c>
      <c r="M25" s="468">
        <v>18166</v>
      </c>
    </row>
    <row r="26" spans="1:13">
      <c r="A26" s="592">
        <v>16</v>
      </c>
      <c r="B26" s="227" t="s">
        <v>700</v>
      </c>
      <c r="C26" s="312">
        <v>0</v>
      </c>
      <c r="D26" s="312">
        <v>0</v>
      </c>
      <c r="E26" s="312">
        <v>0</v>
      </c>
      <c r="F26" s="524">
        <v>0</v>
      </c>
      <c r="G26" s="524">
        <v>0</v>
      </c>
      <c r="H26" s="524">
        <v>0</v>
      </c>
      <c r="I26" s="524">
        <v>0</v>
      </c>
      <c r="J26" s="723">
        <v>0</v>
      </c>
      <c r="K26" s="524">
        <v>0</v>
      </c>
      <c r="L26" s="524">
        <v>0</v>
      </c>
      <c r="M26" s="524">
        <v>0</v>
      </c>
    </row>
    <row r="27" spans="1:13">
      <c r="A27" s="592">
        <v>17</v>
      </c>
      <c r="B27" s="227" t="s">
        <v>701</v>
      </c>
      <c r="C27" s="312">
        <v>341</v>
      </c>
      <c r="D27" s="312">
        <v>388</v>
      </c>
      <c r="E27" s="312">
        <v>26725</v>
      </c>
      <c r="F27" s="524">
        <v>0</v>
      </c>
      <c r="G27" s="524">
        <v>0</v>
      </c>
      <c r="H27" s="524">
        <v>0</v>
      </c>
      <c r="I27" s="524">
        <v>0</v>
      </c>
      <c r="J27" s="723">
        <v>0</v>
      </c>
      <c r="K27" s="524">
        <v>0</v>
      </c>
      <c r="L27" s="524">
        <v>0</v>
      </c>
      <c r="M27" s="524">
        <v>0</v>
      </c>
    </row>
    <row r="28" spans="1:13">
      <c r="A28" s="592">
        <v>18</v>
      </c>
      <c r="B28" s="227" t="s">
        <v>702</v>
      </c>
      <c r="C28" s="312">
        <v>237</v>
      </c>
      <c r="D28" s="312">
        <v>237</v>
      </c>
      <c r="E28" s="312">
        <v>16055</v>
      </c>
      <c r="F28" s="524">
        <v>0</v>
      </c>
      <c r="G28" s="524">
        <v>0</v>
      </c>
      <c r="H28" s="524">
        <v>0</v>
      </c>
      <c r="I28" s="524">
        <v>0</v>
      </c>
      <c r="J28" s="723" t="s">
        <v>762</v>
      </c>
      <c r="K28" s="524">
        <v>1</v>
      </c>
      <c r="L28" s="524">
        <v>246</v>
      </c>
      <c r="M28" s="524">
        <v>20323</v>
      </c>
    </row>
    <row r="29" spans="1:13" ht="38.25">
      <c r="A29" s="592">
        <v>19</v>
      </c>
      <c r="B29" s="227" t="s">
        <v>703</v>
      </c>
      <c r="C29" s="524">
        <v>720</v>
      </c>
      <c r="D29" s="524">
        <v>720</v>
      </c>
      <c r="E29" s="524">
        <v>136083</v>
      </c>
      <c r="F29" s="527" t="s">
        <v>861</v>
      </c>
      <c r="G29" s="464">
        <v>1</v>
      </c>
      <c r="H29" s="464">
        <v>45</v>
      </c>
      <c r="I29" s="304">
        <v>4816</v>
      </c>
      <c r="J29" s="527" t="s">
        <v>860</v>
      </c>
      <c r="K29" s="720">
        <v>1</v>
      </c>
      <c r="L29" s="720">
        <v>418</v>
      </c>
      <c r="M29" s="720">
        <v>49172</v>
      </c>
    </row>
    <row r="30" spans="1:13" ht="25.5">
      <c r="A30" s="592">
        <v>20</v>
      </c>
      <c r="B30" s="227" t="s">
        <v>704</v>
      </c>
      <c r="C30" s="524">
        <v>1055</v>
      </c>
      <c r="D30" s="524">
        <v>1055</v>
      </c>
      <c r="E30" s="524">
        <v>65266</v>
      </c>
      <c r="F30" s="528" t="s">
        <v>856</v>
      </c>
      <c r="G30" s="524">
        <v>1</v>
      </c>
      <c r="H30" s="524">
        <v>606</v>
      </c>
      <c r="I30" s="524">
        <v>58349</v>
      </c>
      <c r="J30" s="723">
        <v>0</v>
      </c>
      <c r="K30" s="524">
        <v>0</v>
      </c>
      <c r="L30" s="524">
        <v>0</v>
      </c>
      <c r="M30" s="524">
        <v>0</v>
      </c>
    </row>
    <row r="31" spans="1:13">
      <c r="A31" s="592">
        <v>21</v>
      </c>
      <c r="B31" s="227" t="s">
        <v>705</v>
      </c>
      <c r="C31" s="312">
        <v>328</v>
      </c>
      <c r="D31" s="312">
        <v>328</v>
      </c>
      <c r="E31" s="312">
        <v>0</v>
      </c>
      <c r="F31" s="524">
        <v>0</v>
      </c>
      <c r="G31" s="524">
        <v>0</v>
      </c>
      <c r="H31" s="524">
        <v>0</v>
      </c>
      <c r="I31" s="524">
        <v>0</v>
      </c>
      <c r="J31" s="723">
        <v>0</v>
      </c>
      <c r="K31" s="524">
        <v>0</v>
      </c>
      <c r="L31" s="524">
        <v>0</v>
      </c>
      <c r="M31" s="524">
        <v>0</v>
      </c>
    </row>
    <row r="32" spans="1:13">
      <c r="A32" s="592">
        <v>22</v>
      </c>
      <c r="B32" s="227" t="s">
        <v>706</v>
      </c>
      <c r="C32" s="312">
        <v>2270</v>
      </c>
      <c r="D32" s="312">
        <v>2270</v>
      </c>
      <c r="E32" s="312">
        <v>129712</v>
      </c>
      <c r="F32" s="524">
        <v>0</v>
      </c>
      <c r="G32" s="524">
        <v>0</v>
      </c>
      <c r="H32" s="524">
        <v>0</v>
      </c>
      <c r="I32" s="524">
        <v>0</v>
      </c>
      <c r="J32" s="723">
        <v>0</v>
      </c>
      <c r="K32" s="524">
        <v>0</v>
      </c>
      <c r="L32" s="524">
        <v>0</v>
      </c>
      <c r="M32" s="524">
        <v>0</v>
      </c>
    </row>
    <row r="33" spans="1:15">
      <c r="A33" s="592">
        <v>23</v>
      </c>
      <c r="B33" s="227" t="s">
        <v>707</v>
      </c>
      <c r="C33" s="312">
        <v>1190</v>
      </c>
      <c r="D33" s="312">
        <v>1955</v>
      </c>
      <c r="E33" s="312">
        <v>213798</v>
      </c>
      <c r="F33" s="524">
        <v>0</v>
      </c>
      <c r="G33" s="524">
        <v>0</v>
      </c>
      <c r="H33" s="524">
        <v>0</v>
      </c>
      <c r="I33" s="524">
        <v>0</v>
      </c>
      <c r="J33" s="723">
        <v>0</v>
      </c>
      <c r="K33" s="524">
        <v>0</v>
      </c>
      <c r="L33" s="524">
        <v>0</v>
      </c>
      <c r="M33" s="524">
        <v>0</v>
      </c>
    </row>
    <row r="34" spans="1:15" s="525" customFormat="1" ht="38.25">
      <c r="A34" s="592">
        <v>24</v>
      </c>
      <c r="B34" s="227" t="s">
        <v>708</v>
      </c>
      <c r="C34" s="524">
        <v>0</v>
      </c>
      <c r="D34" s="524">
        <v>0</v>
      </c>
      <c r="E34" s="524">
        <v>0</v>
      </c>
      <c r="F34" s="528" t="s">
        <v>861</v>
      </c>
      <c r="G34" s="524">
        <v>1</v>
      </c>
      <c r="H34" s="524">
        <v>14</v>
      </c>
      <c r="I34" s="524">
        <v>1200</v>
      </c>
      <c r="J34" s="527" t="s">
        <v>860</v>
      </c>
      <c r="K34" s="489">
        <v>1</v>
      </c>
      <c r="L34" s="489">
        <v>242</v>
      </c>
      <c r="M34" s="489">
        <v>22547</v>
      </c>
    </row>
    <row r="35" spans="1:15">
      <c r="A35" s="592">
        <v>25</v>
      </c>
      <c r="B35" s="227" t="s">
        <v>709</v>
      </c>
      <c r="C35" s="312">
        <v>0</v>
      </c>
      <c r="D35" s="312">
        <v>0</v>
      </c>
      <c r="E35" s="312">
        <v>0</v>
      </c>
      <c r="F35" s="524">
        <v>0</v>
      </c>
      <c r="G35" s="524">
        <v>0</v>
      </c>
      <c r="H35" s="524">
        <v>0</v>
      </c>
      <c r="I35" s="524">
        <v>0</v>
      </c>
      <c r="J35" s="723">
        <v>0</v>
      </c>
      <c r="K35" s="524">
        <v>0</v>
      </c>
      <c r="L35" s="524">
        <v>0</v>
      </c>
      <c r="M35" s="524">
        <v>0</v>
      </c>
    </row>
    <row r="36" spans="1:15" s="525" customFormat="1" ht="38.25">
      <c r="A36" s="592">
        <v>26</v>
      </c>
      <c r="B36" s="227" t="s">
        <v>710</v>
      </c>
      <c r="C36" s="524">
        <v>145</v>
      </c>
      <c r="D36" s="524">
        <v>145</v>
      </c>
      <c r="E36" s="524">
        <v>9987</v>
      </c>
      <c r="F36" s="468">
        <v>0</v>
      </c>
      <c r="G36" s="524">
        <v>0</v>
      </c>
      <c r="H36" s="524">
        <v>0</v>
      </c>
      <c r="I36" s="524">
        <v>0</v>
      </c>
      <c r="J36" s="527" t="s">
        <v>860</v>
      </c>
      <c r="K36" s="524">
        <v>1</v>
      </c>
      <c r="L36" s="524">
        <v>819</v>
      </c>
      <c r="M36" s="524">
        <v>64861</v>
      </c>
    </row>
    <row r="37" spans="1:15">
      <c r="A37" s="592">
        <v>27</v>
      </c>
      <c r="B37" s="227" t="s">
        <v>711</v>
      </c>
      <c r="C37" s="312">
        <v>1313</v>
      </c>
      <c r="D37" s="312">
        <v>1313</v>
      </c>
      <c r="E37" s="312">
        <v>97650</v>
      </c>
      <c r="F37" s="524">
        <v>0</v>
      </c>
      <c r="G37" s="524">
        <v>0</v>
      </c>
      <c r="H37" s="524">
        <v>0</v>
      </c>
      <c r="I37" s="524">
        <v>0</v>
      </c>
      <c r="J37" s="723">
        <v>0</v>
      </c>
      <c r="K37" s="524">
        <v>0</v>
      </c>
      <c r="L37" s="524">
        <v>0</v>
      </c>
      <c r="M37" s="524">
        <v>0</v>
      </c>
    </row>
    <row r="38" spans="1:15">
      <c r="A38" s="592">
        <v>28</v>
      </c>
      <c r="B38" s="227" t="s">
        <v>712</v>
      </c>
      <c r="C38" s="312">
        <v>270</v>
      </c>
      <c r="D38" s="312">
        <v>270</v>
      </c>
      <c r="E38" s="312">
        <v>10429</v>
      </c>
      <c r="F38" s="524">
        <v>0</v>
      </c>
      <c r="G38" s="524">
        <v>0</v>
      </c>
      <c r="H38" s="524">
        <v>0</v>
      </c>
      <c r="I38" s="524">
        <v>0</v>
      </c>
      <c r="J38" s="723">
        <v>0</v>
      </c>
      <c r="K38" s="524">
        <v>0</v>
      </c>
      <c r="L38" s="524">
        <v>0</v>
      </c>
      <c r="M38" s="524">
        <v>0</v>
      </c>
    </row>
    <row r="39" spans="1:15">
      <c r="A39" s="592">
        <v>29</v>
      </c>
      <c r="B39" s="227" t="s">
        <v>713</v>
      </c>
      <c r="C39" s="312">
        <v>0</v>
      </c>
      <c r="D39" s="312">
        <v>0</v>
      </c>
      <c r="E39" s="312">
        <v>0</v>
      </c>
      <c r="F39" s="524">
        <v>0</v>
      </c>
      <c r="G39" s="524">
        <v>0</v>
      </c>
      <c r="H39" s="524">
        <v>0</v>
      </c>
      <c r="I39" s="524">
        <v>0</v>
      </c>
      <c r="J39" s="723">
        <v>0</v>
      </c>
      <c r="K39" s="524">
        <v>0</v>
      </c>
      <c r="L39" s="524">
        <v>0</v>
      </c>
      <c r="M39" s="524">
        <v>0</v>
      </c>
    </row>
    <row r="40" spans="1:15" ht="38.25">
      <c r="A40" s="592">
        <v>30</v>
      </c>
      <c r="B40" s="227" t="s">
        <v>714</v>
      </c>
      <c r="C40" s="312">
        <v>0</v>
      </c>
      <c r="D40" s="312">
        <v>0</v>
      </c>
      <c r="E40" s="312">
        <v>0</v>
      </c>
      <c r="F40" s="468">
        <v>0</v>
      </c>
      <c r="G40" s="524">
        <v>0</v>
      </c>
      <c r="H40" s="524">
        <v>0</v>
      </c>
      <c r="I40" s="524">
        <v>0</v>
      </c>
      <c r="J40" s="527" t="s">
        <v>860</v>
      </c>
      <c r="K40" s="524">
        <v>1</v>
      </c>
      <c r="L40" s="524">
        <v>347</v>
      </c>
      <c r="M40" s="524">
        <v>41900</v>
      </c>
    </row>
    <row r="41" spans="1:15">
      <c r="A41" s="418"/>
      <c r="B41" s="395" t="s">
        <v>715</v>
      </c>
      <c r="C41" s="419">
        <f t="shared" ref="C41:E41" si="0">SUM(C11:C40)</f>
        <v>14295</v>
      </c>
      <c r="D41" s="419">
        <f t="shared" si="0"/>
        <v>15200</v>
      </c>
      <c r="E41" s="419">
        <f t="shared" si="0"/>
        <v>1382818</v>
      </c>
      <c r="F41" s="419">
        <f t="shared" ref="F41:M41" si="1">SUM(F11:F40)</f>
        <v>0</v>
      </c>
      <c r="G41" s="419">
        <f t="shared" si="1"/>
        <v>5</v>
      </c>
      <c r="H41" s="419">
        <f t="shared" si="1"/>
        <v>776</v>
      </c>
      <c r="I41" s="419">
        <f t="shared" si="1"/>
        <v>78435</v>
      </c>
      <c r="J41" s="529">
        <f t="shared" si="1"/>
        <v>0</v>
      </c>
      <c r="K41" s="419">
        <f t="shared" si="1"/>
        <v>8</v>
      </c>
      <c r="L41" s="419">
        <f t="shared" si="1"/>
        <v>3030</v>
      </c>
      <c r="M41" s="419">
        <f t="shared" si="1"/>
        <v>289040</v>
      </c>
    </row>
    <row r="42" spans="1:15">
      <c r="A42" s="75"/>
      <c r="B42" s="75"/>
      <c r="C42" s="75"/>
      <c r="D42" s="75"/>
      <c r="E42" s="75"/>
      <c r="F42" s="71"/>
      <c r="G42" s="71"/>
      <c r="H42" s="71"/>
      <c r="I42" s="71"/>
      <c r="J42" s="520"/>
      <c r="K42" s="71"/>
      <c r="L42" s="71"/>
      <c r="M42" s="71"/>
      <c r="N42" s="71"/>
      <c r="O42" s="71"/>
    </row>
    <row r="43" spans="1:15">
      <c r="A43" s="71"/>
      <c r="B43" s="71"/>
      <c r="C43" s="71"/>
      <c r="D43" s="71"/>
      <c r="E43" s="71"/>
      <c r="F43" s="71"/>
      <c r="G43" s="71"/>
      <c r="H43" s="71"/>
      <c r="I43" s="71"/>
      <c r="J43" s="520"/>
      <c r="K43" s="71"/>
      <c r="L43" s="71"/>
      <c r="M43" s="71"/>
      <c r="N43" s="71"/>
      <c r="O43" s="71"/>
    </row>
    <row r="44" spans="1:15">
      <c r="A44" s="71"/>
      <c r="B44" s="71"/>
      <c r="C44" s="71"/>
      <c r="D44" s="71"/>
      <c r="E44" s="71"/>
      <c r="F44" s="71"/>
      <c r="G44" s="71"/>
      <c r="H44" s="71"/>
      <c r="I44" s="71"/>
      <c r="J44" s="520"/>
      <c r="K44" s="71"/>
      <c r="L44" s="71"/>
      <c r="M44" s="71"/>
      <c r="N44" s="71"/>
      <c r="O44" s="71"/>
    </row>
    <row r="46" spans="1:15">
      <c r="A46" s="1188"/>
      <c r="B46" s="1188"/>
      <c r="C46" s="1188"/>
      <c r="D46" s="1188"/>
      <c r="E46" s="1188"/>
      <c r="F46" s="1188"/>
      <c r="G46" s="1188"/>
      <c r="H46" s="1188"/>
      <c r="I46" s="1188"/>
      <c r="J46" s="1188"/>
      <c r="K46" s="1188"/>
      <c r="L46" s="1188"/>
      <c r="M46" s="82"/>
      <c r="N46" s="1188"/>
      <c r="O46" s="1188"/>
    </row>
    <row r="47" spans="1:15">
      <c r="A47" s="71"/>
      <c r="B47" s="71"/>
      <c r="C47" s="71"/>
      <c r="D47" s="71"/>
      <c r="E47" s="71"/>
      <c r="F47" s="71"/>
      <c r="G47" s="71"/>
      <c r="H47" s="71"/>
      <c r="I47" s="71"/>
      <c r="J47" s="520"/>
      <c r="K47" s="71"/>
      <c r="L47" s="71"/>
      <c r="M47" s="71"/>
      <c r="N47" s="71"/>
      <c r="O47" s="71"/>
    </row>
    <row r="48" spans="1:15" ht="15.75">
      <c r="A48" s="78" t="s">
        <v>11</v>
      </c>
      <c r="B48" s="78"/>
      <c r="C48" s="78"/>
      <c r="D48" s="78"/>
      <c r="E48" s="78"/>
      <c r="F48" s="78"/>
      <c r="G48" s="78"/>
      <c r="H48" s="78"/>
      <c r="I48" s="78"/>
      <c r="J48" s="530"/>
      <c r="K48" s="1189" t="s">
        <v>12</v>
      </c>
      <c r="L48" s="1189"/>
      <c r="M48" s="1189"/>
      <c r="N48" s="109"/>
      <c r="O48" s="71"/>
    </row>
    <row r="49" spans="1:15" ht="15.75">
      <c r="A49" s="1062" t="s">
        <v>13</v>
      </c>
      <c r="B49" s="1062"/>
      <c r="C49" s="1062"/>
      <c r="D49" s="1062"/>
      <c r="E49" s="1062"/>
      <c r="F49" s="1062"/>
      <c r="G49" s="1062"/>
      <c r="H49" s="1062"/>
      <c r="I49" s="1062"/>
      <c r="J49" s="1062"/>
      <c r="K49" s="1062"/>
      <c r="L49" s="1062"/>
      <c r="M49" s="1062"/>
      <c r="N49" s="71"/>
      <c r="O49" s="71"/>
    </row>
    <row r="50" spans="1:15" ht="15.6" customHeight="1">
      <c r="A50" s="1062" t="s">
        <v>14</v>
      </c>
      <c r="B50" s="1062"/>
      <c r="C50" s="1062"/>
      <c r="D50" s="1062"/>
      <c r="E50" s="1062"/>
      <c r="F50" s="1062"/>
      <c r="G50" s="1062"/>
      <c r="H50" s="1062"/>
      <c r="I50" s="1062"/>
      <c r="J50" s="1062"/>
      <c r="K50" s="1062"/>
      <c r="L50" s="1062"/>
      <c r="M50" s="1062"/>
      <c r="N50" s="109"/>
      <c r="O50" s="71"/>
    </row>
    <row r="51" spans="1:15">
      <c r="A51" s="71"/>
      <c r="B51" s="71"/>
      <c r="C51" s="71"/>
      <c r="D51" s="71"/>
      <c r="E51" s="71"/>
      <c r="F51" s="71"/>
      <c r="G51" s="71"/>
      <c r="L51" s="28" t="s">
        <v>83</v>
      </c>
      <c r="M51" s="28"/>
      <c r="N51" s="28"/>
      <c r="O51" s="28"/>
    </row>
  </sheetData>
  <mergeCells count="15">
    <mergeCell ref="K48:M48"/>
    <mergeCell ref="A49:M49"/>
    <mergeCell ref="A8:A9"/>
    <mergeCell ref="B8:B9"/>
    <mergeCell ref="A50:M50"/>
    <mergeCell ref="F8:I8"/>
    <mergeCell ref="J8:M8"/>
    <mergeCell ref="A46:L46"/>
    <mergeCell ref="N46:O46"/>
    <mergeCell ref="C8:E8"/>
    <mergeCell ref="L1:M1"/>
    <mergeCell ref="A2:M2"/>
    <mergeCell ref="A3:M3"/>
    <mergeCell ref="A5:M5"/>
    <mergeCell ref="A7:B7"/>
  </mergeCells>
  <printOptions horizontalCentered="1"/>
  <pageMargins left="0.70866141732283472" right="0.70866141732283472" top="0.23622047244094491" bottom="0" header="0.31496062992125984" footer="0.31496062992125984"/>
  <pageSetup paperSize="9" scale="6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46"/>
  <sheetViews>
    <sheetView topLeftCell="A13" zoomScaleSheetLayoutView="84" workbookViewId="0">
      <selection activeCell="G20" sqref="G20"/>
    </sheetView>
  </sheetViews>
  <sheetFormatPr defaultRowHeight="12.75"/>
  <cols>
    <col min="1" max="1" width="5.85546875" customWidth="1"/>
    <col min="2" max="2" width="18.42578125" customWidth="1"/>
    <col min="3" max="3" width="11.85546875" customWidth="1"/>
    <col min="4" max="4" width="15.42578125" customWidth="1"/>
    <col min="6" max="6" width="13.42578125" customWidth="1"/>
    <col min="7" max="7" width="19" customWidth="1"/>
    <col min="8" max="8" width="12.42578125" customWidth="1"/>
    <col min="9" max="9" width="19.28515625" customWidth="1"/>
    <col min="10" max="10" width="20.28515625" customWidth="1"/>
    <col min="11" max="11" width="13.85546875" customWidth="1"/>
    <col min="12" max="12" width="9.140625" hidden="1" customWidth="1"/>
    <col min="14" max="14" width="10.5703125" bestFit="1" customWidth="1"/>
  </cols>
  <sheetData>
    <row r="1" spans="1:14" ht="18">
      <c r="A1" s="1065" t="s">
        <v>0</v>
      </c>
      <c r="B1" s="1065"/>
      <c r="C1" s="1065"/>
      <c r="D1" s="1065"/>
      <c r="E1" s="1065"/>
      <c r="F1" s="1065"/>
      <c r="G1" s="1065"/>
      <c r="H1" s="1065"/>
      <c r="I1" s="1065"/>
      <c r="J1" s="1204" t="s">
        <v>559</v>
      </c>
      <c r="K1" s="1204"/>
    </row>
    <row r="2" spans="1:14" ht="21">
      <c r="A2" s="1066" t="s">
        <v>882</v>
      </c>
      <c r="B2" s="1066"/>
      <c r="C2" s="1066"/>
      <c r="D2" s="1066"/>
      <c r="E2" s="1066"/>
      <c r="F2" s="1066"/>
      <c r="G2" s="1066"/>
      <c r="H2" s="1066"/>
      <c r="I2" s="1066"/>
      <c r="J2" s="1066"/>
      <c r="K2" s="1066"/>
    </row>
    <row r="3" spans="1:14" ht="15">
      <c r="A3" s="145"/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4" ht="15">
      <c r="A4" s="1205" t="s">
        <v>558</v>
      </c>
      <c r="B4" s="1205"/>
      <c r="C4" s="1205"/>
      <c r="D4" s="1205"/>
      <c r="E4" s="1205"/>
      <c r="F4" s="1205"/>
      <c r="G4" s="1205"/>
      <c r="H4" s="1205"/>
      <c r="I4" s="1205"/>
      <c r="J4" s="1205"/>
      <c r="K4" s="1205"/>
    </row>
    <row r="5" spans="1:14" ht="15">
      <c r="A5" s="557" t="s">
        <v>683</v>
      </c>
      <c r="B5" s="146"/>
      <c r="C5" s="146"/>
      <c r="D5" s="146"/>
      <c r="E5" s="146"/>
      <c r="F5" s="146"/>
      <c r="G5" s="146"/>
      <c r="H5" s="146"/>
      <c r="I5" s="145"/>
      <c r="J5" s="1151" t="s">
        <v>884</v>
      </c>
      <c r="K5" s="1151"/>
      <c r="L5" s="1151"/>
    </row>
    <row r="6" spans="1:14" ht="15">
      <c r="A6" s="1156" t="s">
        <v>2</v>
      </c>
      <c r="B6" s="1156" t="s">
        <v>3</v>
      </c>
      <c r="C6" s="1156" t="s">
        <v>317</v>
      </c>
      <c r="D6" s="1156" t="s">
        <v>318</v>
      </c>
      <c r="E6" s="1156"/>
      <c r="F6" s="1156"/>
      <c r="G6" s="1156"/>
      <c r="H6" s="1156"/>
      <c r="I6" s="1157" t="s">
        <v>319</v>
      </c>
      <c r="J6" s="1158"/>
      <c r="K6" s="1159"/>
    </row>
    <row r="7" spans="1:14" ht="60">
      <c r="A7" s="1156"/>
      <c r="B7" s="1156"/>
      <c r="C7" s="1156"/>
      <c r="D7" s="539" t="s">
        <v>320</v>
      </c>
      <c r="E7" s="539" t="s">
        <v>208</v>
      </c>
      <c r="F7" s="539" t="s">
        <v>479</v>
      </c>
      <c r="G7" s="539" t="s">
        <v>321</v>
      </c>
      <c r="H7" s="539" t="s">
        <v>450</v>
      </c>
      <c r="I7" s="539" t="s">
        <v>322</v>
      </c>
      <c r="J7" s="539" t="s">
        <v>323</v>
      </c>
      <c r="K7" s="539" t="s">
        <v>324</v>
      </c>
    </row>
    <row r="8" spans="1:14" ht="15">
      <c r="A8" s="355" t="s">
        <v>278</v>
      </c>
      <c r="B8" s="355" t="s">
        <v>279</v>
      </c>
      <c r="C8" s="355" t="s">
        <v>280</v>
      </c>
      <c r="D8" s="355" t="s">
        <v>281</v>
      </c>
      <c r="E8" s="355" t="s">
        <v>282</v>
      </c>
      <c r="F8" s="355" t="s">
        <v>283</v>
      </c>
      <c r="G8" s="355" t="s">
        <v>284</v>
      </c>
      <c r="H8" s="355" t="s">
        <v>285</v>
      </c>
      <c r="I8" s="355" t="s">
        <v>306</v>
      </c>
      <c r="J8" s="355" t="s">
        <v>307</v>
      </c>
      <c r="K8" s="355" t="s">
        <v>308</v>
      </c>
    </row>
    <row r="9" spans="1:14" ht="15">
      <c r="A9" s="84">
        <v>1</v>
      </c>
      <c r="B9" s="225" t="s">
        <v>685</v>
      </c>
      <c r="C9" s="298">
        <v>0</v>
      </c>
      <c r="D9" s="298">
        <v>0</v>
      </c>
      <c r="E9" s="298">
        <v>0</v>
      </c>
      <c r="F9" s="298">
        <v>0</v>
      </c>
      <c r="G9" s="861">
        <v>0</v>
      </c>
      <c r="H9" s="298">
        <f>F9+G9</f>
        <v>0</v>
      </c>
      <c r="I9" s="298">
        <v>0</v>
      </c>
      <c r="J9" s="467">
        <f>H9*1400*10/100000</f>
        <v>0</v>
      </c>
      <c r="K9" s="467">
        <f>I9+J9</f>
        <v>0</v>
      </c>
      <c r="N9" s="523"/>
    </row>
    <row r="10" spans="1:14" ht="15">
      <c r="A10" s="84">
        <v>2</v>
      </c>
      <c r="B10" s="225" t="s">
        <v>686</v>
      </c>
      <c r="C10" s="298">
        <v>0</v>
      </c>
      <c r="D10" s="298">
        <v>0</v>
      </c>
      <c r="E10" s="298">
        <v>0</v>
      </c>
      <c r="F10" s="298">
        <v>0</v>
      </c>
      <c r="G10" s="861">
        <v>0</v>
      </c>
      <c r="H10" s="298">
        <f t="shared" ref="H10:H38" si="0">F10+G10</f>
        <v>0</v>
      </c>
      <c r="I10" s="298">
        <v>0</v>
      </c>
      <c r="J10" s="467">
        <f t="shared" ref="J10:J38" si="1">H10*1400*10/100000</f>
        <v>0</v>
      </c>
      <c r="K10" s="467">
        <f t="shared" ref="K10:K38" si="2">I10+J10</f>
        <v>0</v>
      </c>
      <c r="N10" s="523"/>
    </row>
    <row r="11" spans="1:14" ht="15">
      <c r="A11" s="84">
        <v>3</v>
      </c>
      <c r="B11" s="225" t="s">
        <v>687</v>
      </c>
      <c r="C11" s="298">
        <v>0</v>
      </c>
      <c r="D11" s="298">
        <v>0</v>
      </c>
      <c r="E11" s="298">
        <v>0</v>
      </c>
      <c r="F11" s="298">
        <v>0</v>
      </c>
      <c r="G11" s="861">
        <v>0</v>
      </c>
      <c r="H11" s="298">
        <f t="shared" si="0"/>
        <v>0</v>
      </c>
      <c r="I11" s="298">
        <v>0</v>
      </c>
      <c r="J11" s="467">
        <f t="shared" si="1"/>
        <v>0</v>
      </c>
      <c r="K11" s="467">
        <f t="shared" si="2"/>
        <v>0</v>
      </c>
      <c r="N11" s="523"/>
    </row>
    <row r="12" spans="1:14" ht="15">
      <c r="A12" s="84">
        <v>4</v>
      </c>
      <c r="B12" s="225" t="s">
        <v>688</v>
      </c>
      <c r="C12" s="298">
        <v>1</v>
      </c>
      <c r="D12" s="298">
        <v>102</v>
      </c>
      <c r="E12" s="298">
        <v>13357</v>
      </c>
      <c r="F12" s="298">
        <v>0</v>
      </c>
      <c r="G12" s="861">
        <v>249</v>
      </c>
      <c r="H12" s="298">
        <f t="shared" si="0"/>
        <v>249</v>
      </c>
      <c r="I12" s="298">
        <v>0</v>
      </c>
      <c r="J12" s="467">
        <f t="shared" si="1"/>
        <v>34.86</v>
      </c>
      <c r="K12" s="467">
        <f t="shared" si="2"/>
        <v>34.86</v>
      </c>
      <c r="N12" s="523"/>
    </row>
    <row r="13" spans="1:14" ht="15">
      <c r="A13" s="84">
        <v>5</v>
      </c>
      <c r="B13" s="225" t="s">
        <v>689</v>
      </c>
      <c r="C13" s="298">
        <v>0</v>
      </c>
      <c r="D13" s="298">
        <v>0</v>
      </c>
      <c r="E13" s="298">
        <v>0</v>
      </c>
      <c r="F13" s="298">
        <v>0</v>
      </c>
      <c r="G13" s="861">
        <v>0</v>
      </c>
      <c r="H13" s="298">
        <f t="shared" si="0"/>
        <v>0</v>
      </c>
      <c r="I13" s="298">
        <v>0</v>
      </c>
      <c r="J13" s="467">
        <f t="shared" si="1"/>
        <v>0</v>
      </c>
      <c r="K13" s="467">
        <f t="shared" si="2"/>
        <v>0</v>
      </c>
      <c r="N13" s="523"/>
    </row>
    <row r="14" spans="1:14" ht="15">
      <c r="A14" s="84">
        <v>6</v>
      </c>
      <c r="B14" s="225" t="s">
        <v>690</v>
      </c>
      <c r="C14" s="298">
        <v>0</v>
      </c>
      <c r="D14" s="298">
        <v>0</v>
      </c>
      <c r="E14" s="298">
        <v>0</v>
      </c>
      <c r="F14" s="298">
        <v>0</v>
      </c>
      <c r="G14" s="861">
        <v>0</v>
      </c>
      <c r="H14" s="298">
        <f t="shared" si="0"/>
        <v>0</v>
      </c>
      <c r="I14" s="298">
        <v>0</v>
      </c>
      <c r="J14" s="467">
        <f t="shared" si="1"/>
        <v>0</v>
      </c>
      <c r="K14" s="467">
        <f t="shared" si="2"/>
        <v>0</v>
      </c>
      <c r="N14" s="523"/>
    </row>
    <row r="15" spans="1:14" ht="15">
      <c r="A15" s="84">
        <v>7</v>
      </c>
      <c r="B15" s="225" t="s">
        <v>691</v>
      </c>
      <c r="C15" s="298">
        <v>1</v>
      </c>
      <c r="D15" s="298">
        <v>418</v>
      </c>
      <c r="E15" s="298">
        <v>37696</v>
      </c>
      <c r="F15" s="298">
        <v>0</v>
      </c>
      <c r="G15" s="861">
        <v>463</v>
      </c>
      <c r="H15" s="298">
        <f t="shared" si="0"/>
        <v>463</v>
      </c>
      <c r="I15" s="298">
        <v>0</v>
      </c>
      <c r="J15" s="467">
        <f t="shared" si="1"/>
        <v>64.819999999999993</v>
      </c>
      <c r="K15" s="467">
        <f t="shared" si="2"/>
        <v>64.819999999999993</v>
      </c>
      <c r="L15" s="470">
        <v>5.08</v>
      </c>
      <c r="N15" s="523"/>
    </row>
    <row r="16" spans="1:14" ht="15">
      <c r="A16" s="84">
        <v>8</v>
      </c>
      <c r="B16" s="225" t="s">
        <v>692</v>
      </c>
      <c r="C16" s="298">
        <v>0</v>
      </c>
      <c r="D16" s="298">
        <v>0</v>
      </c>
      <c r="E16" s="298">
        <v>0</v>
      </c>
      <c r="F16" s="298">
        <v>0</v>
      </c>
      <c r="G16" s="861">
        <v>0</v>
      </c>
      <c r="H16" s="298">
        <f t="shared" si="0"/>
        <v>0</v>
      </c>
      <c r="I16" s="298">
        <v>0</v>
      </c>
      <c r="J16" s="467">
        <f t="shared" si="1"/>
        <v>0</v>
      </c>
      <c r="K16" s="467">
        <f t="shared" si="2"/>
        <v>0</v>
      </c>
      <c r="N16" s="523"/>
    </row>
    <row r="17" spans="1:14" ht="15">
      <c r="A17" s="84">
        <v>9</v>
      </c>
      <c r="B17" s="225" t="s">
        <v>693</v>
      </c>
      <c r="C17" s="298">
        <v>0</v>
      </c>
      <c r="D17" s="298">
        <v>0</v>
      </c>
      <c r="E17" s="298">
        <v>0</v>
      </c>
      <c r="F17" s="298">
        <v>0</v>
      </c>
      <c r="G17" s="861">
        <v>0</v>
      </c>
      <c r="H17" s="298">
        <f t="shared" si="0"/>
        <v>0</v>
      </c>
      <c r="I17" s="298">
        <v>0</v>
      </c>
      <c r="J17" s="467">
        <f t="shared" si="1"/>
        <v>0</v>
      </c>
      <c r="K17" s="467">
        <f t="shared" si="2"/>
        <v>0</v>
      </c>
      <c r="N17" s="523"/>
    </row>
    <row r="18" spans="1:14" ht="15">
      <c r="A18" s="84">
        <v>10</v>
      </c>
      <c r="B18" s="225" t="s">
        <v>694</v>
      </c>
      <c r="C18" s="298">
        <v>0</v>
      </c>
      <c r="D18" s="298">
        <v>0</v>
      </c>
      <c r="E18" s="298">
        <v>0</v>
      </c>
      <c r="F18" s="298">
        <v>0</v>
      </c>
      <c r="G18" s="861">
        <v>0</v>
      </c>
      <c r="H18" s="298">
        <f t="shared" si="0"/>
        <v>0</v>
      </c>
      <c r="I18" s="298">
        <v>0</v>
      </c>
      <c r="J18" s="467">
        <f t="shared" si="1"/>
        <v>0</v>
      </c>
      <c r="K18" s="467">
        <f t="shared" si="2"/>
        <v>0</v>
      </c>
      <c r="N18" s="523"/>
    </row>
    <row r="19" spans="1:14" ht="15">
      <c r="A19" s="84">
        <v>11</v>
      </c>
      <c r="B19" s="225" t="s">
        <v>695</v>
      </c>
      <c r="C19" s="298">
        <v>2</v>
      </c>
      <c r="D19" s="298">
        <v>321</v>
      </c>
      <c r="E19" s="298">
        <f>34375+713</f>
        <v>35088</v>
      </c>
      <c r="F19" s="298">
        <v>0</v>
      </c>
      <c r="G19" s="861">
        <v>752</v>
      </c>
      <c r="H19" s="298">
        <f t="shared" si="0"/>
        <v>752</v>
      </c>
      <c r="I19" s="298">
        <v>0</v>
      </c>
      <c r="J19" s="467">
        <f t="shared" si="1"/>
        <v>105.28</v>
      </c>
      <c r="K19" s="467">
        <f t="shared" si="2"/>
        <v>105.28</v>
      </c>
      <c r="N19" s="523"/>
    </row>
    <row r="20" spans="1:14" ht="15">
      <c r="A20" s="84">
        <v>12</v>
      </c>
      <c r="B20" s="225" t="s">
        <v>696</v>
      </c>
      <c r="C20" s="298">
        <v>0</v>
      </c>
      <c r="D20" s="298">
        <v>0</v>
      </c>
      <c r="E20" s="298">
        <v>0</v>
      </c>
      <c r="F20" s="298">
        <v>0</v>
      </c>
      <c r="G20" s="861">
        <v>0</v>
      </c>
      <c r="H20" s="298">
        <f t="shared" si="0"/>
        <v>0</v>
      </c>
      <c r="I20" s="298">
        <v>0</v>
      </c>
      <c r="J20" s="467">
        <f t="shared" si="1"/>
        <v>0</v>
      </c>
      <c r="K20" s="467">
        <f t="shared" si="2"/>
        <v>0</v>
      </c>
      <c r="N20" s="523"/>
    </row>
    <row r="21" spans="1:14" ht="15">
      <c r="A21" s="84">
        <v>13</v>
      </c>
      <c r="B21" s="225" t="s">
        <v>697</v>
      </c>
      <c r="C21" s="298">
        <v>0</v>
      </c>
      <c r="D21" s="298">
        <v>0</v>
      </c>
      <c r="E21" s="298">
        <v>0</v>
      </c>
      <c r="F21" s="298">
        <v>0</v>
      </c>
      <c r="G21" s="861">
        <v>0</v>
      </c>
      <c r="H21" s="298">
        <f t="shared" si="0"/>
        <v>0</v>
      </c>
      <c r="I21" s="298">
        <v>0</v>
      </c>
      <c r="J21" s="467">
        <f t="shared" si="1"/>
        <v>0</v>
      </c>
      <c r="K21" s="467">
        <f t="shared" si="2"/>
        <v>0</v>
      </c>
      <c r="N21" s="523"/>
    </row>
    <row r="22" spans="1:14" ht="15">
      <c r="A22" s="84">
        <v>14</v>
      </c>
      <c r="B22" s="225" t="s">
        <v>698</v>
      </c>
      <c r="C22" s="298">
        <v>0</v>
      </c>
      <c r="D22" s="298">
        <v>0</v>
      </c>
      <c r="E22" s="298">
        <v>0</v>
      </c>
      <c r="F22" s="298">
        <v>0</v>
      </c>
      <c r="G22" s="861">
        <v>0</v>
      </c>
      <c r="H22" s="298">
        <f t="shared" si="0"/>
        <v>0</v>
      </c>
      <c r="I22" s="298">
        <v>0</v>
      </c>
      <c r="J22" s="467">
        <f t="shared" si="1"/>
        <v>0</v>
      </c>
      <c r="K22" s="467">
        <f t="shared" si="2"/>
        <v>0</v>
      </c>
      <c r="N22" s="523"/>
    </row>
    <row r="23" spans="1:14" ht="15">
      <c r="A23" s="84">
        <v>15</v>
      </c>
      <c r="B23" s="225" t="s">
        <v>699</v>
      </c>
      <c r="C23" s="298">
        <v>1</v>
      </c>
      <c r="D23" s="298">
        <v>228</v>
      </c>
      <c r="E23" s="298">
        <v>18166</v>
      </c>
      <c r="F23" s="298">
        <v>0</v>
      </c>
      <c r="G23" s="861">
        <v>358</v>
      </c>
      <c r="H23" s="298">
        <f t="shared" si="0"/>
        <v>358</v>
      </c>
      <c r="I23" s="298">
        <v>0</v>
      </c>
      <c r="J23" s="467">
        <f t="shared" si="1"/>
        <v>50.12</v>
      </c>
      <c r="K23" s="467">
        <f t="shared" si="2"/>
        <v>50.12</v>
      </c>
      <c r="L23">
        <v>0</v>
      </c>
      <c r="N23" s="523"/>
    </row>
    <row r="24" spans="1:14" ht="15">
      <c r="A24" s="84">
        <v>16</v>
      </c>
      <c r="B24" s="227" t="s">
        <v>700</v>
      </c>
      <c r="C24" s="298">
        <v>0</v>
      </c>
      <c r="D24" s="298">
        <v>0</v>
      </c>
      <c r="E24" s="298">
        <v>0</v>
      </c>
      <c r="F24" s="298">
        <v>0</v>
      </c>
      <c r="G24" s="861">
        <v>0</v>
      </c>
      <c r="H24" s="298">
        <f t="shared" si="0"/>
        <v>0</v>
      </c>
      <c r="I24" s="298">
        <v>0</v>
      </c>
      <c r="J24" s="467">
        <f t="shared" si="1"/>
        <v>0</v>
      </c>
      <c r="K24" s="467">
        <f t="shared" si="2"/>
        <v>0</v>
      </c>
      <c r="N24" s="523"/>
    </row>
    <row r="25" spans="1:14" ht="15">
      <c r="A25" s="84">
        <v>17</v>
      </c>
      <c r="B25" s="227" t="s">
        <v>701</v>
      </c>
      <c r="C25" s="298">
        <v>0</v>
      </c>
      <c r="D25" s="298">
        <v>0</v>
      </c>
      <c r="E25" s="298">
        <v>0</v>
      </c>
      <c r="F25" s="298">
        <v>0</v>
      </c>
      <c r="G25" s="861">
        <v>0</v>
      </c>
      <c r="H25" s="298">
        <f t="shared" si="0"/>
        <v>0</v>
      </c>
      <c r="I25" s="298">
        <v>0</v>
      </c>
      <c r="J25" s="467">
        <f t="shared" si="1"/>
        <v>0</v>
      </c>
      <c r="K25" s="467">
        <f t="shared" si="2"/>
        <v>0</v>
      </c>
      <c r="N25" s="523"/>
    </row>
    <row r="26" spans="1:14" ht="15">
      <c r="A26" s="84">
        <v>18</v>
      </c>
      <c r="B26" s="227" t="s">
        <v>702</v>
      </c>
      <c r="C26" s="298">
        <v>1</v>
      </c>
      <c r="D26" s="298">
        <v>246</v>
      </c>
      <c r="E26" s="298">
        <v>20323</v>
      </c>
      <c r="F26" s="298">
        <v>0</v>
      </c>
      <c r="G26" s="861">
        <v>514</v>
      </c>
      <c r="H26" s="298">
        <f t="shared" si="0"/>
        <v>514</v>
      </c>
      <c r="I26" s="298">
        <v>0</v>
      </c>
      <c r="J26" s="467">
        <f t="shared" si="1"/>
        <v>71.959999999999994</v>
      </c>
      <c r="K26" s="467">
        <f t="shared" si="2"/>
        <v>71.959999999999994</v>
      </c>
      <c r="N26" s="523"/>
    </row>
    <row r="27" spans="1:14" ht="15">
      <c r="A27" s="84">
        <v>19</v>
      </c>
      <c r="B27" s="227" t="s">
        <v>703</v>
      </c>
      <c r="C27" s="298">
        <v>2</v>
      </c>
      <c r="D27" s="298">
        <v>463</v>
      </c>
      <c r="E27" s="298">
        <f>49172+4816</f>
        <v>53988</v>
      </c>
      <c r="F27" s="298">
        <v>0</v>
      </c>
      <c r="G27" s="298">
        <v>993</v>
      </c>
      <c r="H27" s="298">
        <f t="shared" si="0"/>
        <v>993</v>
      </c>
      <c r="I27" s="298">
        <v>0</v>
      </c>
      <c r="J27" s="467">
        <f t="shared" si="1"/>
        <v>139.02000000000001</v>
      </c>
      <c r="K27" s="467">
        <f t="shared" si="2"/>
        <v>139.02000000000001</v>
      </c>
      <c r="N27" s="523"/>
    </row>
    <row r="28" spans="1:14" ht="15">
      <c r="A28" s="84">
        <v>20</v>
      </c>
      <c r="B28" s="227" t="s">
        <v>704</v>
      </c>
      <c r="C28" s="298">
        <v>0</v>
      </c>
      <c r="D28" s="298">
        <v>606</v>
      </c>
      <c r="E28" s="298">
        <v>58349</v>
      </c>
      <c r="F28" s="298">
        <v>0</v>
      </c>
      <c r="G28" s="861">
        <v>0</v>
      </c>
      <c r="H28" s="298">
        <f t="shared" si="0"/>
        <v>0</v>
      </c>
      <c r="I28" s="298">
        <v>0</v>
      </c>
      <c r="J28" s="467">
        <f t="shared" si="1"/>
        <v>0</v>
      </c>
      <c r="K28" s="467">
        <f t="shared" si="2"/>
        <v>0</v>
      </c>
      <c r="N28" s="523"/>
    </row>
    <row r="29" spans="1:14" ht="15">
      <c r="A29" s="84">
        <v>21</v>
      </c>
      <c r="B29" s="227" t="s">
        <v>705</v>
      </c>
      <c r="C29" s="298">
        <v>0</v>
      </c>
      <c r="D29" s="298">
        <v>0</v>
      </c>
      <c r="E29" s="298">
        <v>0</v>
      </c>
      <c r="F29" s="298">
        <v>0</v>
      </c>
      <c r="G29" s="861">
        <v>0</v>
      </c>
      <c r="H29" s="298">
        <f t="shared" si="0"/>
        <v>0</v>
      </c>
      <c r="I29" s="298">
        <v>0</v>
      </c>
      <c r="J29" s="467">
        <f t="shared" si="1"/>
        <v>0</v>
      </c>
      <c r="K29" s="467">
        <f t="shared" si="2"/>
        <v>0</v>
      </c>
      <c r="N29" s="523"/>
    </row>
    <row r="30" spans="1:14" ht="15">
      <c r="A30" s="84">
        <v>22</v>
      </c>
      <c r="B30" s="227" t="s">
        <v>706</v>
      </c>
      <c r="C30" s="298">
        <v>0</v>
      </c>
      <c r="D30" s="298">
        <v>0</v>
      </c>
      <c r="E30" s="298">
        <v>0</v>
      </c>
      <c r="F30" s="298">
        <v>0</v>
      </c>
      <c r="G30" s="861">
        <v>0</v>
      </c>
      <c r="H30" s="298">
        <f t="shared" si="0"/>
        <v>0</v>
      </c>
      <c r="I30" s="298">
        <v>0</v>
      </c>
      <c r="J30" s="467">
        <f t="shared" si="1"/>
        <v>0</v>
      </c>
      <c r="K30" s="467">
        <f t="shared" si="2"/>
        <v>0</v>
      </c>
      <c r="N30" s="523"/>
    </row>
    <row r="31" spans="1:14" ht="15">
      <c r="A31" s="84">
        <v>23</v>
      </c>
      <c r="B31" s="227" t="s">
        <v>707</v>
      </c>
      <c r="C31" s="298">
        <v>0</v>
      </c>
      <c r="D31" s="298">
        <v>0</v>
      </c>
      <c r="E31" s="298">
        <v>0</v>
      </c>
      <c r="F31" s="298">
        <v>0</v>
      </c>
      <c r="G31" s="861">
        <v>0</v>
      </c>
      <c r="H31" s="298">
        <f t="shared" si="0"/>
        <v>0</v>
      </c>
      <c r="I31" s="298">
        <v>0</v>
      </c>
      <c r="J31" s="467">
        <f t="shared" si="1"/>
        <v>0</v>
      </c>
      <c r="K31" s="467">
        <f t="shared" si="2"/>
        <v>0</v>
      </c>
      <c r="N31" s="523"/>
    </row>
    <row r="32" spans="1:14" ht="15">
      <c r="A32" s="84">
        <v>24</v>
      </c>
      <c r="B32" s="227" t="s">
        <v>708</v>
      </c>
      <c r="C32" s="298">
        <v>0</v>
      </c>
      <c r="D32" s="298">
        <v>256</v>
      </c>
      <c r="E32" s="298">
        <f>22215+1025</f>
        <v>23240</v>
      </c>
      <c r="F32" s="298">
        <v>0</v>
      </c>
      <c r="G32" s="861">
        <v>0</v>
      </c>
      <c r="H32" s="298">
        <f t="shared" si="0"/>
        <v>0</v>
      </c>
      <c r="I32" s="298">
        <v>0</v>
      </c>
      <c r="J32" s="467">
        <f t="shared" si="1"/>
        <v>0</v>
      </c>
      <c r="K32" s="467">
        <f t="shared" si="2"/>
        <v>0</v>
      </c>
      <c r="N32" s="523"/>
    </row>
    <row r="33" spans="1:14" ht="15">
      <c r="A33" s="84">
        <v>25</v>
      </c>
      <c r="B33" s="227" t="s">
        <v>709</v>
      </c>
      <c r="C33" s="298">
        <v>0</v>
      </c>
      <c r="D33" s="298">
        <v>0</v>
      </c>
      <c r="E33" s="298">
        <v>0</v>
      </c>
      <c r="F33" s="298">
        <v>0</v>
      </c>
      <c r="G33" s="861">
        <v>0</v>
      </c>
      <c r="H33" s="298">
        <f t="shared" si="0"/>
        <v>0</v>
      </c>
      <c r="I33" s="298">
        <v>0</v>
      </c>
      <c r="J33" s="467">
        <f t="shared" si="1"/>
        <v>0</v>
      </c>
      <c r="K33" s="467">
        <f t="shared" si="2"/>
        <v>0</v>
      </c>
      <c r="N33" s="523"/>
    </row>
    <row r="34" spans="1:14" ht="15">
      <c r="A34" s="84">
        <v>26</v>
      </c>
      <c r="B34" s="227" t="s">
        <v>710</v>
      </c>
      <c r="C34" s="298">
        <v>1</v>
      </c>
      <c r="D34" s="298">
        <v>819</v>
      </c>
      <c r="E34" s="298">
        <v>64861</v>
      </c>
      <c r="F34" s="298">
        <v>0</v>
      </c>
      <c r="G34" s="861">
        <v>1310</v>
      </c>
      <c r="H34" s="298">
        <f t="shared" si="0"/>
        <v>1310</v>
      </c>
      <c r="I34" s="298">
        <v>0</v>
      </c>
      <c r="J34" s="467">
        <f t="shared" si="1"/>
        <v>183.4</v>
      </c>
      <c r="K34" s="467">
        <f t="shared" si="2"/>
        <v>183.4</v>
      </c>
      <c r="N34" s="523"/>
    </row>
    <row r="35" spans="1:14" ht="15">
      <c r="A35" s="84">
        <v>27</v>
      </c>
      <c r="B35" s="227" t="s">
        <v>711</v>
      </c>
      <c r="C35" s="298">
        <v>0</v>
      </c>
      <c r="D35" s="298">
        <v>0</v>
      </c>
      <c r="E35" s="298">
        <v>0</v>
      </c>
      <c r="F35" s="298">
        <v>0</v>
      </c>
      <c r="G35" s="861">
        <v>0</v>
      </c>
      <c r="H35" s="298">
        <f t="shared" si="0"/>
        <v>0</v>
      </c>
      <c r="I35" s="298">
        <v>0</v>
      </c>
      <c r="J35" s="467">
        <f t="shared" si="1"/>
        <v>0</v>
      </c>
      <c r="K35" s="467">
        <f t="shared" si="2"/>
        <v>0</v>
      </c>
      <c r="N35" s="523"/>
    </row>
    <row r="36" spans="1:14" ht="15">
      <c r="A36" s="84">
        <v>28</v>
      </c>
      <c r="B36" s="227" t="s">
        <v>712</v>
      </c>
      <c r="C36" s="298">
        <v>0</v>
      </c>
      <c r="D36" s="298">
        <v>0</v>
      </c>
      <c r="E36" s="298">
        <v>0</v>
      </c>
      <c r="F36" s="298">
        <v>0</v>
      </c>
      <c r="G36" s="861">
        <v>0</v>
      </c>
      <c r="H36" s="298">
        <f t="shared" si="0"/>
        <v>0</v>
      </c>
      <c r="I36" s="298">
        <v>0</v>
      </c>
      <c r="J36" s="467">
        <f t="shared" si="1"/>
        <v>0</v>
      </c>
      <c r="K36" s="467">
        <f t="shared" si="2"/>
        <v>0</v>
      </c>
      <c r="N36" s="523"/>
    </row>
    <row r="37" spans="1:14" ht="15">
      <c r="A37" s="84">
        <v>29</v>
      </c>
      <c r="B37" s="227" t="s">
        <v>713</v>
      </c>
      <c r="C37" s="298">
        <v>0</v>
      </c>
      <c r="D37" s="298">
        <v>0</v>
      </c>
      <c r="E37" s="298">
        <v>0</v>
      </c>
      <c r="F37" s="298">
        <v>0</v>
      </c>
      <c r="G37" s="861">
        <v>0</v>
      </c>
      <c r="H37" s="298">
        <f t="shared" si="0"/>
        <v>0</v>
      </c>
      <c r="I37" s="298">
        <v>0</v>
      </c>
      <c r="J37" s="467">
        <f t="shared" si="1"/>
        <v>0</v>
      </c>
      <c r="K37" s="467">
        <f t="shared" si="2"/>
        <v>0</v>
      </c>
      <c r="N37" s="523"/>
    </row>
    <row r="38" spans="1:14" ht="15">
      <c r="A38" s="84">
        <v>30</v>
      </c>
      <c r="B38" s="227" t="s">
        <v>714</v>
      </c>
      <c r="C38" s="298">
        <v>1</v>
      </c>
      <c r="D38" s="298">
        <v>347</v>
      </c>
      <c r="E38" s="298">
        <v>41900</v>
      </c>
      <c r="F38" s="298">
        <v>0</v>
      </c>
      <c r="G38" s="861">
        <v>803</v>
      </c>
      <c r="H38" s="298">
        <f t="shared" si="0"/>
        <v>803</v>
      </c>
      <c r="I38" s="298">
        <v>0</v>
      </c>
      <c r="J38" s="467">
        <f t="shared" si="1"/>
        <v>112.42</v>
      </c>
      <c r="K38" s="467">
        <f t="shared" si="2"/>
        <v>112.42</v>
      </c>
      <c r="N38" s="523"/>
    </row>
    <row r="39" spans="1:14" ht="15">
      <c r="A39" s="418"/>
      <c r="B39" s="395" t="s">
        <v>715</v>
      </c>
      <c r="C39" s="356">
        <f t="shared" ref="C39:I39" si="3">SUM(C17:C38)</f>
        <v>8</v>
      </c>
      <c r="D39" s="356">
        <f>SUM(D9:D38)</f>
        <v>3806</v>
      </c>
      <c r="E39" s="356">
        <f>SUM(E9:E38)</f>
        <v>366968</v>
      </c>
      <c r="F39" s="356">
        <f t="shared" si="3"/>
        <v>0</v>
      </c>
      <c r="G39" s="356">
        <f t="shared" si="3"/>
        <v>4730</v>
      </c>
      <c r="H39" s="356">
        <f t="shared" si="3"/>
        <v>4730</v>
      </c>
      <c r="I39" s="356">
        <f t="shared" si="3"/>
        <v>0</v>
      </c>
      <c r="J39" s="862">
        <f>SUM(J9:J38)</f>
        <v>761.87999999999988</v>
      </c>
      <c r="K39" s="393">
        <f>SUM(K9:K38)</f>
        <v>761.87999999999988</v>
      </c>
    </row>
    <row r="41" spans="1:14">
      <c r="A41" s="12" t="s">
        <v>480</v>
      </c>
    </row>
    <row r="43" spans="1:14">
      <c r="A43" s="148"/>
      <c r="B43" s="148"/>
      <c r="C43" s="148"/>
      <c r="D43" s="148"/>
      <c r="I43" s="1063" t="s">
        <v>12</v>
      </c>
      <c r="J43" s="1063"/>
      <c r="K43" s="1063"/>
    </row>
    <row r="44" spans="1:14" ht="15" customHeight="1">
      <c r="A44" s="148"/>
      <c r="B44" s="148"/>
      <c r="C44" s="148"/>
      <c r="D44" s="148"/>
      <c r="I44" s="1063" t="s">
        <v>13</v>
      </c>
      <c r="J44" s="1063"/>
      <c r="K44" s="1063"/>
      <c r="L44" s="162"/>
    </row>
    <row r="45" spans="1:14" ht="15" customHeight="1">
      <c r="A45" s="148"/>
      <c r="B45" s="148"/>
      <c r="C45" s="148"/>
      <c r="D45" s="148"/>
      <c r="I45" s="1063" t="s">
        <v>86</v>
      </c>
      <c r="J45" s="1063"/>
      <c r="K45" s="1063"/>
      <c r="L45" s="162"/>
    </row>
    <row r="46" spans="1:14">
      <c r="A46" s="148" t="s">
        <v>11</v>
      </c>
      <c r="C46" s="148"/>
      <c r="D46" s="148"/>
      <c r="I46" s="1064" t="s">
        <v>83</v>
      </c>
      <c r="J46" s="1064"/>
      <c r="K46" s="153"/>
    </row>
  </sheetData>
  <mergeCells count="14">
    <mergeCell ref="I43:K43"/>
    <mergeCell ref="I44:K44"/>
    <mergeCell ref="I45:K45"/>
    <mergeCell ref="I46:J46"/>
    <mergeCell ref="A1:I1"/>
    <mergeCell ref="J1:K1"/>
    <mergeCell ref="A2:K2"/>
    <mergeCell ref="A4:K4"/>
    <mergeCell ref="J5:L5"/>
    <mergeCell ref="A6:A7"/>
    <mergeCell ref="B6:B7"/>
    <mergeCell ref="C6:C7"/>
    <mergeCell ref="D6:H6"/>
    <mergeCell ref="I6:K6"/>
  </mergeCells>
  <printOptions horizontalCentered="1"/>
  <pageMargins left="0.70866141732283505" right="0.70866141732283505" top="0.23622047244094499" bottom="0" header="0.31496062992126" footer="0.2"/>
  <pageSetup paperSize="9" scale="7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4"/>
  <sheetViews>
    <sheetView topLeftCell="B10" zoomScaleSheetLayoutView="80" workbookViewId="0">
      <selection activeCell="Q19" sqref="Q19"/>
    </sheetView>
  </sheetViews>
  <sheetFormatPr defaultRowHeight="12.75"/>
  <cols>
    <col min="1" max="1" width="5.7109375" customWidth="1"/>
    <col min="2" max="2" width="16.85546875" customWidth="1"/>
    <col min="3" max="3" width="9.140625" style="478"/>
    <col min="4" max="4" width="14.5703125" customWidth="1"/>
    <col min="7" max="7" width="12.28515625" customWidth="1"/>
    <col min="8" max="8" width="11.5703125" customWidth="1"/>
    <col min="9" max="11" width="10.42578125" customWidth="1"/>
    <col min="12" max="12" width="14.7109375" customWidth="1"/>
    <col min="13" max="13" width="13.42578125" customWidth="1"/>
    <col min="14" max="14" width="10" customWidth="1"/>
    <col min="15" max="15" width="11.85546875" customWidth="1"/>
  </cols>
  <sheetData>
    <row r="1" spans="1:15" ht="18">
      <c r="A1" s="1065" t="s">
        <v>0</v>
      </c>
      <c r="B1" s="1065"/>
      <c r="C1" s="1065"/>
      <c r="D1" s="1065"/>
      <c r="E1" s="1065"/>
      <c r="F1" s="1065"/>
      <c r="G1" s="1065"/>
      <c r="H1" s="1065"/>
      <c r="I1" s="1065"/>
      <c r="J1" s="1065"/>
      <c r="K1" s="1065"/>
      <c r="L1" s="1065"/>
      <c r="M1" s="1065"/>
      <c r="N1" s="1065"/>
      <c r="O1" s="176" t="s">
        <v>561</v>
      </c>
    </row>
    <row r="2" spans="1:15" ht="21">
      <c r="A2" s="1066" t="s">
        <v>882</v>
      </c>
      <c r="B2" s="1066"/>
      <c r="C2" s="1066"/>
      <c r="D2" s="1066"/>
      <c r="E2" s="1066"/>
      <c r="F2" s="1066"/>
      <c r="G2" s="1066"/>
      <c r="H2" s="1066"/>
      <c r="I2" s="1066"/>
      <c r="J2" s="1066"/>
      <c r="K2" s="1066"/>
      <c r="L2" s="1066"/>
      <c r="M2" s="1066"/>
      <c r="N2" s="1066"/>
      <c r="O2" s="1066"/>
    </row>
    <row r="3" spans="1:15" ht="15">
      <c r="A3" s="145"/>
      <c r="B3" s="145"/>
      <c r="C3" s="475"/>
      <c r="D3" s="145"/>
      <c r="E3" s="145"/>
      <c r="F3" s="145"/>
      <c r="G3" s="145"/>
      <c r="H3" s="145"/>
      <c r="I3" s="145"/>
      <c r="J3" s="145"/>
      <c r="K3" s="145"/>
    </row>
    <row r="4" spans="1:15" ht="18">
      <c r="A4" s="1155" t="s">
        <v>560</v>
      </c>
      <c r="B4" s="1155"/>
      <c r="C4" s="1155"/>
      <c r="D4" s="1155"/>
      <c r="E4" s="1155"/>
      <c r="F4" s="1155"/>
      <c r="G4" s="1155"/>
      <c r="H4" s="1155"/>
      <c r="I4" s="1155"/>
      <c r="J4" s="1155"/>
      <c r="K4" s="1155"/>
      <c r="L4" s="1155"/>
      <c r="M4" s="1155"/>
      <c r="N4" s="1155"/>
      <c r="O4" s="1155"/>
    </row>
    <row r="5" spans="1:15" ht="15">
      <c r="A5" s="557" t="s">
        <v>683</v>
      </c>
      <c r="B5" s="146"/>
      <c r="C5" s="476"/>
      <c r="D5" s="146"/>
      <c r="E5" s="146"/>
      <c r="F5" s="146"/>
      <c r="G5" s="146"/>
      <c r="H5" s="146"/>
      <c r="I5" s="146"/>
      <c r="J5" s="146"/>
      <c r="K5" s="145"/>
      <c r="M5" s="1151" t="s">
        <v>884</v>
      </c>
      <c r="N5" s="1151"/>
      <c r="O5" s="1151"/>
    </row>
    <row r="6" spans="1:15" ht="44.25" customHeight="1">
      <c r="A6" s="1156" t="s">
        <v>2</v>
      </c>
      <c r="B6" s="1156" t="s">
        <v>3</v>
      </c>
      <c r="C6" s="1206" t="s">
        <v>325</v>
      </c>
      <c r="D6" s="1153" t="s">
        <v>326</v>
      </c>
      <c r="E6" s="1153" t="s">
        <v>327</v>
      </c>
      <c r="F6" s="1153" t="s">
        <v>328</v>
      </c>
      <c r="G6" s="1153" t="s">
        <v>329</v>
      </c>
      <c r="H6" s="1156" t="s">
        <v>330</v>
      </c>
      <c r="I6" s="1156"/>
      <c r="J6" s="1156" t="s">
        <v>331</v>
      </c>
      <c r="K6" s="1156"/>
      <c r="L6" s="1156" t="s">
        <v>332</v>
      </c>
      <c r="M6" s="1156"/>
      <c r="N6" s="1156" t="s">
        <v>333</v>
      </c>
      <c r="O6" s="1156"/>
    </row>
    <row r="7" spans="1:15" ht="49.5" customHeight="1">
      <c r="A7" s="1156"/>
      <c r="B7" s="1156"/>
      <c r="C7" s="1206"/>
      <c r="D7" s="1154"/>
      <c r="E7" s="1154"/>
      <c r="F7" s="1154"/>
      <c r="G7" s="1154"/>
      <c r="H7" s="539" t="s">
        <v>334</v>
      </c>
      <c r="I7" s="539" t="s">
        <v>335</v>
      </c>
      <c r="J7" s="539" t="s">
        <v>334</v>
      </c>
      <c r="K7" s="539" t="s">
        <v>335</v>
      </c>
      <c r="L7" s="539" t="s">
        <v>334</v>
      </c>
      <c r="M7" s="539" t="s">
        <v>335</v>
      </c>
      <c r="N7" s="539" t="s">
        <v>334</v>
      </c>
      <c r="O7" s="539" t="s">
        <v>335</v>
      </c>
    </row>
    <row r="8" spans="1:15" ht="15">
      <c r="A8" s="355" t="s">
        <v>278</v>
      </c>
      <c r="B8" s="355" t="s">
        <v>279</v>
      </c>
      <c r="C8" s="558" t="s">
        <v>280</v>
      </c>
      <c r="D8" s="355" t="s">
        <v>281</v>
      </c>
      <c r="E8" s="355" t="s">
        <v>282</v>
      </c>
      <c r="F8" s="355" t="s">
        <v>283</v>
      </c>
      <c r="G8" s="355" t="s">
        <v>284</v>
      </c>
      <c r="H8" s="355" t="s">
        <v>285</v>
      </c>
      <c r="I8" s="355" t="s">
        <v>306</v>
      </c>
      <c r="J8" s="355" t="s">
        <v>307</v>
      </c>
      <c r="K8" s="355" t="s">
        <v>308</v>
      </c>
      <c r="L8" s="355" t="s">
        <v>336</v>
      </c>
      <c r="M8" s="355" t="s">
        <v>337</v>
      </c>
      <c r="N8" s="355" t="s">
        <v>338</v>
      </c>
      <c r="O8" s="355" t="s">
        <v>339</v>
      </c>
    </row>
    <row r="9" spans="1:15" ht="15">
      <c r="A9" s="84">
        <v>1</v>
      </c>
      <c r="B9" s="225" t="s">
        <v>685</v>
      </c>
      <c r="C9" s="474">
        <v>0</v>
      </c>
      <c r="D9" s="623">
        <v>0</v>
      </c>
      <c r="E9" s="298">
        <v>0</v>
      </c>
      <c r="F9" s="298">
        <v>0</v>
      </c>
      <c r="G9" s="298">
        <v>0</v>
      </c>
      <c r="H9" s="467">
        <v>0</v>
      </c>
      <c r="I9" s="467">
        <v>0</v>
      </c>
      <c r="J9" s="467">
        <v>0</v>
      </c>
      <c r="K9" s="467">
        <v>0</v>
      </c>
      <c r="L9" s="467">
        <v>0</v>
      </c>
      <c r="M9" s="467">
        <v>0</v>
      </c>
      <c r="N9" s="467">
        <v>0</v>
      </c>
      <c r="O9" s="467">
        <v>0</v>
      </c>
    </row>
    <row r="10" spans="1:15" ht="15">
      <c r="A10" s="84">
        <v>2</v>
      </c>
      <c r="B10" s="225" t="s">
        <v>686</v>
      </c>
      <c r="C10" s="474">
        <v>0</v>
      </c>
      <c r="D10" s="623">
        <v>0</v>
      </c>
      <c r="E10" s="298">
        <v>0</v>
      </c>
      <c r="F10" s="298">
        <v>0</v>
      </c>
      <c r="G10" s="298">
        <v>0</v>
      </c>
      <c r="H10" s="467">
        <v>0</v>
      </c>
      <c r="I10" s="467">
        <v>0</v>
      </c>
      <c r="J10" s="467">
        <v>0</v>
      </c>
      <c r="K10" s="467">
        <v>0</v>
      </c>
      <c r="L10" s="467">
        <v>0</v>
      </c>
      <c r="M10" s="467">
        <v>0</v>
      </c>
      <c r="N10" s="467">
        <v>0</v>
      </c>
      <c r="O10" s="467">
        <v>0</v>
      </c>
    </row>
    <row r="11" spans="1:15" ht="15">
      <c r="A11" s="84">
        <v>3</v>
      </c>
      <c r="B11" s="225" t="s">
        <v>687</v>
      </c>
      <c r="C11" s="474">
        <v>0</v>
      </c>
      <c r="D11" s="623">
        <v>0</v>
      </c>
      <c r="E11" s="298">
        <v>0</v>
      </c>
      <c r="F11" s="298">
        <v>0</v>
      </c>
      <c r="G11" s="298">
        <v>0</v>
      </c>
      <c r="H11" s="467">
        <v>0</v>
      </c>
      <c r="I11" s="467">
        <v>0</v>
      </c>
      <c r="J11" s="467">
        <v>0</v>
      </c>
      <c r="K11" s="467">
        <v>0</v>
      </c>
      <c r="L11" s="467">
        <v>0</v>
      </c>
      <c r="M11" s="467">
        <v>0</v>
      </c>
      <c r="N11" s="467">
        <v>0</v>
      </c>
      <c r="O11" s="467">
        <v>0</v>
      </c>
    </row>
    <row r="12" spans="1:15" ht="15">
      <c r="A12" s="84">
        <v>4</v>
      </c>
      <c r="B12" s="225" t="s">
        <v>688</v>
      </c>
      <c r="C12" s="474">
        <v>0</v>
      </c>
      <c r="D12" s="623">
        <v>0</v>
      </c>
      <c r="E12" s="298">
        <v>0</v>
      </c>
      <c r="F12" s="298">
        <v>0</v>
      </c>
      <c r="G12" s="298">
        <v>0</v>
      </c>
      <c r="H12" s="467">
        <v>0</v>
      </c>
      <c r="I12" s="467">
        <v>0</v>
      </c>
      <c r="J12" s="467">
        <v>0</v>
      </c>
      <c r="K12" s="467">
        <v>0</v>
      </c>
      <c r="L12" s="467">
        <v>0</v>
      </c>
      <c r="M12" s="467">
        <v>0</v>
      </c>
      <c r="N12" s="467">
        <v>0</v>
      </c>
      <c r="O12" s="467">
        <v>0</v>
      </c>
    </row>
    <row r="13" spans="1:15" ht="15">
      <c r="A13" s="84">
        <v>5</v>
      </c>
      <c r="B13" s="225" t="s">
        <v>689</v>
      </c>
      <c r="C13" s="474">
        <v>0</v>
      </c>
      <c r="D13" s="623">
        <v>0</v>
      </c>
      <c r="E13" s="298">
        <v>0</v>
      </c>
      <c r="F13" s="298">
        <v>0</v>
      </c>
      <c r="G13" s="298">
        <v>0</v>
      </c>
      <c r="H13" s="467">
        <v>0</v>
      </c>
      <c r="I13" s="467">
        <v>0</v>
      </c>
      <c r="J13" s="467">
        <v>0</v>
      </c>
      <c r="K13" s="467">
        <v>0</v>
      </c>
      <c r="L13" s="467">
        <v>0</v>
      </c>
      <c r="M13" s="467">
        <v>0</v>
      </c>
      <c r="N13" s="467">
        <v>0</v>
      </c>
      <c r="O13" s="467">
        <v>0</v>
      </c>
    </row>
    <row r="14" spans="1:15" ht="15">
      <c r="A14" s="84">
        <v>6</v>
      </c>
      <c r="B14" s="225" t="s">
        <v>690</v>
      </c>
      <c r="C14" s="474">
        <v>0</v>
      </c>
      <c r="D14" s="623">
        <v>0</v>
      </c>
      <c r="E14" s="298">
        <v>0</v>
      </c>
      <c r="F14" s="298">
        <v>0</v>
      </c>
      <c r="G14" s="298">
        <v>0</v>
      </c>
      <c r="H14" s="467">
        <v>0</v>
      </c>
      <c r="I14" s="467">
        <v>0</v>
      </c>
      <c r="J14" s="467">
        <v>0</v>
      </c>
      <c r="K14" s="467">
        <v>0</v>
      </c>
      <c r="L14" s="467">
        <v>0</v>
      </c>
      <c r="M14" s="467">
        <v>0</v>
      </c>
      <c r="N14" s="467">
        <v>0</v>
      </c>
      <c r="O14" s="467">
        <v>0</v>
      </c>
    </row>
    <row r="15" spans="1:15" ht="30" customHeight="1">
      <c r="A15" s="492">
        <v>7</v>
      </c>
      <c r="B15" s="225" t="s">
        <v>691</v>
      </c>
      <c r="C15" s="474">
        <v>1</v>
      </c>
      <c r="D15" s="624" t="s">
        <v>761</v>
      </c>
      <c r="E15" s="298">
        <v>418</v>
      </c>
      <c r="F15" s="298">
        <v>37696</v>
      </c>
      <c r="G15" s="377" t="s">
        <v>857</v>
      </c>
      <c r="H15" s="467">
        <f>F15*220*125/1000000</f>
        <v>1036.6400000000001</v>
      </c>
      <c r="I15" s="467">
        <f>F15*217*125/1000000</f>
        <v>1022.504</v>
      </c>
      <c r="J15" s="467">
        <f>F15*220*5.98/100000</f>
        <v>495.92857600000002</v>
      </c>
      <c r="K15" s="467">
        <f>F15*217*5.98/100000</f>
        <v>489.16591360000007</v>
      </c>
      <c r="L15" s="767" t="s">
        <v>878</v>
      </c>
      <c r="M15" s="767" t="s">
        <v>878</v>
      </c>
      <c r="N15" s="467">
        <v>5.1100000000000003</v>
      </c>
      <c r="O15" s="467">
        <v>5.1100000000000003</v>
      </c>
    </row>
    <row r="16" spans="1:15" ht="15">
      <c r="A16" s="84">
        <v>8</v>
      </c>
      <c r="B16" s="225" t="s">
        <v>692</v>
      </c>
      <c r="C16" s="474">
        <v>0</v>
      </c>
      <c r="D16" s="623">
        <v>0</v>
      </c>
      <c r="E16" s="298">
        <v>0</v>
      </c>
      <c r="F16" s="298">
        <v>0</v>
      </c>
      <c r="G16" s="298">
        <v>0</v>
      </c>
      <c r="H16" s="467">
        <v>0</v>
      </c>
      <c r="I16" s="467">
        <v>0</v>
      </c>
      <c r="J16" s="467">
        <v>0</v>
      </c>
      <c r="K16" s="467">
        <v>0</v>
      </c>
      <c r="L16" s="467">
        <v>0</v>
      </c>
      <c r="M16" s="467">
        <v>0</v>
      </c>
      <c r="N16" s="467">
        <v>0</v>
      </c>
      <c r="O16" s="467">
        <v>0</v>
      </c>
    </row>
    <row r="17" spans="1:15" ht="15">
      <c r="A17" s="84">
        <v>9</v>
      </c>
      <c r="B17" s="225" t="s">
        <v>693</v>
      </c>
      <c r="C17" s="474">
        <v>0</v>
      </c>
      <c r="D17" s="623">
        <v>0</v>
      </c>
      <c r="E17" s="298">
        <v>0</v>
      </c>
      <c r="F17" s="298">
        <v>0</v>
      </c>
      <c r="G17" s="298">
        <v>0</v>
      </c>
      <c r="H17" s="467">
        <v>0</v>
      </c>
      <c r="I17" s="467">
        <v>0</v>
      </c>
      <c r="J17" s="467">
        <v>0</v>
      </c>
      <c r="K17" s="467">
        <v>0</v>
      </c>
      <c r="L17" s="467">
        <v>0</v>
      </c>
      <c r="M17" s="467">
        <v>0</v>
      </c>
      <c r="N17" s="467">
        <v>0</v>
      </c>
      <c r="O17" s="467">
        <v>0</v>
      </c>
    </row>
    <row r="18" spans="1:15" ht="15">
      <c r="A18" s="84">
        <v>10</v>
      </c>
      <c r="B18" s="225" t="s">
        <v>694</v>
      </c>
      <c r="C18" s="474">
        <v>0</v>
      </c>
      <c r="D18" s="623">
        <v>0</v>
      </c>
      <c r="E18" s="298">
        <v>0</v>
      </c>
      <c r="F18" s="298">
        <v>0</v>
      </c>
      <c r="G18" s="298">
        <v>0</v>
      </c>
      <c r="H18" s="467">
        <v>0</v>
      </c>
      <c r="I18" s="467">
        <v>0</v>
      </c>
      <c r="J18" s="467">
        <v>0</v>
      </c>
      <c r="K18" s="467">
        <v>0</v>
      </c>
      <c r="L18" s="467">
        <v>0</v>
      </c>
      <c r="M18" s="467">
        <v>0</v>
      </c>
      <c r="N18" s="467">
        <v>0</v>
      </c>
      <c r="O18" s="467">
        <v>0</v>
      </c>
    </row>
    <row r="19" spans="1:15" ht="27.75" customHeight="1">
      <c r="A19" s="84">
        <v>11</v>
      </c>
      <c r="B19" s="225" t="s">
        <v>695</v>
      </c>
      <c r="C19" s="474">
        <v>1</v>
      </c>
      <c r="D19" s="625" t="s">
        <v>763</v>
      </c>
      <c r="E19" s="298">
        <v>321</v>
      </c>
      <c r="F19" s="298">
        <v>35088</v>
      </c>
      <c r="G19" s="377" t="s">
        <v>855</v>
      </c>
      <c r="H19" s="467">
        <f>F19*220*125/1000000</f>
        <v>964.92</v>
      </c>
      <c r="I19" s="467">
        <f>F19*219*125/1000000</f>
        <v>960.53399999999999</v>
      </c>
      <c r="J19" s="467">
        <f>F19*220*5.98/100000</f>
        <v>461.61772800000006</v>
      </c>
      <c r="K19" s="467">
        <f>F19*219*5.98/100000</f>
        <v>459.51946560000005</v>
      </c>
      <c r="L19" s="767" t="s">
        <v>878</v>
      </c>
      <c r="M19" s="767" t="s">
        <v>878</v>
      </c>
      <c r="N19" s="467">
        <v>7.2</v>
      </c>
      <c r="O19" s="467">
        <v>7.2</v>
      </c>
    </row>
    <row r="20" spans="1:15" ht="15">
      <c r="A20" s="84">
        <v>12</v>
      </c>
      <c r="B20" s="225" t="s">
        <v>696</v>
      </c>
      <c r="C20" s="474">
        <v>0</v>
      </c>
      <c r="D20" s="623">
        <v>0</v>
      </c>
      <c r="E20" s="298">
        <v>0</v>
      </c>
      <c r="F20" s="298">
        <v>0</v>
      </c>
      <c r="G20" s="298">
        <v>0</v>
      </c>
      <c r="H20" s="467">
        <v>0</v>
      </c>
      <c r="I20" s="467">
        <v>0</v>
      </c>
      <c r="J20" s="467">
        <v>0</v>
      </c>
      <c r="K20" s="467">
        <v>0</v>
      </c>
      <c r="L20" s="467">
        <v>0</v>
      </c>
      <c r="M20" s="467">
        <v>0</v>
      </c>
      <c r="N20" s="467">
        <v>0</v>
      </c>
      <c r="O20" s="467">
        <v>0</v>
      </c>
    </row>
    <row r="21" spans="1:15" ht="15">
      <c r="A21" s="84">
        <v>13</v>
      </c>
      <c r="B21" s="225" t="s">
        <v>697</v>
      </c>
      <c r="C21" s="474">
        <v>0</v>
      </c>
      <c r="D21" s="623">
        <v>0</v>
      </c>
      <c r="E21" s="298">
        <v>0</v>
      </c>
      <c r="F21" s="298">
        <v>0</v>
      </c>
      <c r="G21" s="298">
        <v>0</v>
      </c>
      <c r="H21" s="467">
        <v>0</v>
      </c>
      <c r="I21" s="467">
        <v>0</v>
      </c>
      <c r="J21" s="467">
        <v>0</v>
      </c>
      <c r="K21" s="467">
        <v>0</v>
      </c>
      <c r="L21" s="467">
        <v>0</v>
      </c>
      <c r="M21" s="467">
        <v>0</v>
      </c>
      <c r="N21" s="467">
        <v>0</v>
      </c>
      <c r="O21" s="467">
        <v>0</v>
      </c>
    </row>
    <row r="22" spans="1:15" ht="15">
      <c r="A22" s="84">
        <v>14</v>
      </c>
      <c r="B22" s="225" t="s">
        <v>698</v>
      </c>
      <c r="C22" s="474">
        <v>0</v>
      </c>
      <c r="D22" s="623">
        <v>0</v>
      </c>
      <c r="E22" s="298">
        <v>0</v>
      </c>
      <c r="F22" s="298">
        <v>0</v>
      </c>
      <c r="G22" s="298">
        <v>0</v>
      </c>
      <c r="H22" s="467">
        <v>0</v>
      </c>
      <c r="I22" s="467">
        <v>0</v>
      </c>
      <c r="J22" s="467">
        <v>0</v>
      </c>
      <c r="K22" s="467">
        <v>0</v>
      </c>
      <c r="L22" s="467">
        <v>0</v>
      </c>
      <c r="M22" s="467">
        <v>0</v>
      </c>
      <c r="N22" s="467">
        <v>0</v>
      </c>
      <c r="O22" s="467">
        <v>0</v>
      </c>
    </row>
    <row r="23" spans="1:15" ht="15">
      <c r="A23" s="84">
        <v>15</v>
      </c>
      <c r="B23" s="225" t="s">
        <v>699</v>
      </c>
      <c r="C23" s="474">
        <v>1</v>
      </c>
      <c r="D23" s="625" t="s">
        <v>763</v>
      </c>
      <c r="E23" s="298">
        <v>0</v>
      </c>
      <c r="F23" s="298">
        <v>0</v>
      </c>
      <c r="G23" s="298">
        <v>0</v>
      </c>
      <c r="H23" s="467">
        <v>0</v>
      </c>
      <c r="I23" s="467">
        <v>0</v>
      </c>
      <c r="J23" s="467">
        <v>0</v>
      </c>
      <c r="K23" s="467">
        <v>0</v>
      </c>
      <c r="L23" s="467">
        <v>0</v>
      </c>
      <c r="M23" s="467">
        <v>0</v>
      </c>
      <c r="N23" s="467">
        <v>0</v>
      </c>
      <c r="O23" s="467">
        <v>0</v>
      </c>
    </row>
    <row r="24" spans="1:15" ht="15">
      <c r="A24" s="84">
        <v>16</v>
      </c>
      <c r="B24" s="227" t="s">
        <v>700</v>
      </c>
      <c r="C24" s="474">
        <v>0</v>
      </c>
      <c r="D24" s="623">
        <v>0</v>
      </c>
      <c r="E24" s="298">
        <v>0</v>
      </c>
      <c r="F24" s="298">
        <v>0</v>
      </c>
      <c r="G24" s="298">
        <v>0</v>
      </c>
      <c r="H24" s="467">
        <v>0</v>
      </c>
      <c r="I24" s="467">
        <v>0</v>
      </c>
      <c r="J24" s="467">
        <v>0</v>
      </c>
      <c r="K24" s="467">
        <v>0</v>
      </c>
      <c r="L24" s="467">
        <v>0</v>
      </c>
      <c r="M24" s="467">
        <v>0</v>
      </c>
      <c r="N24" s="467">
        <v>0</v>
      </c>
      <c r="O24" s="467">
        <v>0</v>
      </c>
    </row>
    <row r="25" spans="1:15" ht="15">
      <c r="A25" s="84">
        <v>17</v>
      </c>
      <c r="B25" s="227" t="s">
        <v>701</v>
      </c>
      <c r="C25" s="474">
        <v>0</v>
      </c>
      <c r="D25" s="623">
        <v>0</v>
      </c>
      <c r="E25" s="298">
        <v>0</v>
      </c>
      <c r="F25" s="298">
        <v>0</v>
      </c>
      <c r="G25" s="298">
        <v>0</v>
      </c>
      <c r="H25" s="467">
        <v>0</v>
      </c>
      <c r="I25" s="467">
        <v>0</v>
      </c>
      <c r="J25" s="467">
        <v>0</v>
      </c>
      <c r="K25" s="467">
        <v>0</v>
      </c>
      <c r="L25" s="467">
        <v>0</v>
      </c>
      <c r="M25" s="467">
        <v>0</v>
      </c>
      <c r="N25" s="467">
        <v>0</v>
      </c>
      <c r="O25" s="467">
        <v>0</v>
      </c>
    </row>
    <row r="26" spans="1:15" ht="30.75" customHeight="1">
      <c r="A26" s="84">
        <v>18</v>
      </c>
      <c r="B26" s="227" t="s">
        <v>702</v>
      </c>
      <c r="C26" s="474">
        <v>1</v>
      </c>
      <c r="D26" s="623" t="s">
        <v>762</v>
      </c>
      <c r="E26" s="298">
        <v>246</v>
      </c>
      <c r="F26" s="298">
        <v>20323</v>
      </c>
      <c r="G26" s="377" t="s">
        <v>1017</v>
      </c>
      <c r="H26" s="467">
        <f>F26*220*125/1000000</f>
        <v>558.88250000000005</v>
      </c>
      <c r="I26" s="467">
        <f>F26*219*125/1000000</f>
        <v>556.34212500000001</v>
      </c>
      <c r="J26" s="467">
        <f>F26*220*5.98/100000</f>
        <v>267.36938800000001</v>
      </c>
      <c r="K26" s="467">
        <f>F26*219*5.98/100000</f>
        <v>266.15407260000001</v>
      </c>
      <c r="L26" s="767" t="s">
        <v>878</v>
      </c>
      <c r="M26" s="767" t="s">
        <v>878</v>
      </c>
      <c r="N26" s="467">
        <v>4.8</v>
      </c>
      <c r="O26" s="467">
        <v>4.8</v>
      </c>
    </row>
    <row r="27" spans="1:15" ht="29.25" customHeight="1">
      <c r="A27" s="84">
        <v>19</v>
      </c>
      <c r="B27" s="227" t="s">
        <v>703</v>
      </c>
      <c r="C27" s="474">
        <v>1</v>
      </c>
      <c r="D27" s="625" t="s">
        <v>761</v>
      </c>
      <c r="E27" s="298">
        <v>394</v>
      </c>
      <c r="F27" s="298">
        <v>39428</v>
      </c>
      <c r="G27" s="377" t="s">
        <v>853</v>
      </c>
      <c r="H27" s="467">
        <f>F27*220*125/1000000</f>
        <v>1084.27</v>
      </c>
      <c r="I27" s="467">
        <f>F27*208*125/1000000</f>
        <v>1025.1279999999999</v>
      </c>
      <c r="J27" s="467">
        <f>F27*220*5.98/100000</f>
        <v>518.71476800000005</v>
      </c>
      <c r="K27" s="467">
        <f>F27*209*5.98/100000</f>
        <v>492.7790296</v>
      </c>
      <c r="L27" s="767" t="s">
        <v>878</v>
      </c>
      <c r="M27" s="767" t="s">
        <v>878</v>
      </c>
      <c r="N27" s="467">
        <v>4.91</v>
      </c>
      <c r="O27" s="467">
        <v>4.91</v>
      </c>
    </row>
    <row r="28" spans="1:15" ht="27.75" customHeight="1">
      <c r="A28" s="84">
        <v>20</v>
      </c>
      <c r="B28" s="227" t="s">
        <v>704</v>
      </c>
      <c r="C28" s="474">
        <v>0</v>
      </c>
      <c r="D28" s="623">
        <v>0</v>
      </c>
      <c r="E28" s="298">
        <v>606</v>
      </c>
      <c r="F28" s="298">
        <v>58349</v>
      </c>
      <c r="G28" s="377" t="s">
        <v>853</v>
      </c>
      <c r="H28" s="467">
        <f>F28*220*125/1000000</f>
        <v>1604.5975000000001</v>
      </c>
      <c r="I28" s="467">
        <f>F28*215*125/1000000</f>
        <v>1568.129375</v>
      </c>
      <c r="J28" s="467">
        <f>F28*220*5.98/100000</f>
        <v>767.63944400000003</v>
      </c>
      <c r="K28" s="467">
        <f>F28*215*5.98/100000</f>
        <v>750.19309300000009</v>
      </c>
      <c r="L28" s="767" t="s">
        <v>878</v>
      </c>
      <c r="M28" s="767" t="s">
        <v>878</v>
      </c>
      <c r="N28" s="467">
        <v>15.84</v>
      </c>
      <c r="O28" s="467">
        <v>15.84</v>
      </c>
    </row>
    <row r="29" spans="1:15" ht="15">
      <c r="A29" s="84">
        <v>21</v>
      </c>
      <c r="B29" s="227" t="s">
        <v>705</v>
      </c>
      <c r="C29" s="474">
        <v>0</v>
      </c>
      <c r="D29" s="623">
        <v>0</v>
      </c>
      <c r="E29" s="298">
        <v>0</v>
      </c>
      <c r="F29" s="298">
        <v>0</v>
      </c>
      <c r="G29" s="298">
        <v>0</v>
      </c>
      <c r="H29" s="467">
        <v>0</v>
      </c>
      <c r="I29" s="467">
        <v>0</v>
      </c>
      <c r="J29" s="467">
        <v>0</v>
      </c>
      <c r="K29" s="467">
        <v>0</v>
      </c>
      <c r="L29" s="467">
        <v>0</v>
      </c>
      <c r="M29" s="467">
        <v>0</v>
      </c>
      <c r="N29" s="467">
        <v>0</v>
      </c>
      <c r="O29" s="467">
        <v>0</v>
      </c>
    </row>
    <row r="30" spans="1:15" ht="15">
      <c r="A30" s="84">
        <v>22</v>
      </c>
      <c r="B30" s="227" t="s">
        <v>706</v>
      </c>
      <c r="C30" s="471">
        <v>0</v>
      </c>
      <c r="D30" s="595">
        <v>0</v>
      </c>
      <c r="E30" s="298">
        <v>0</v>
      </c>
      <c r="F30" s="298">
        <v>0</v>
      </c>
      <c r="G30" s="298">
        <v>0</v>
      </c>
      <c r="H30" s="467">
        <v>0</v>
      </c>
      <c r="I30" s="467">
        <v>0</v>
      </c>
      <c r="J30" s="467">
        <v>0</v>
      </c>
      <c r="K30" s="467">
        <v>0</v>
      </c>
      <c r="L30" s="467">
        <v>0</v>
      </c>
      <c r="M30" s="467">
        <v>0</v>
      </c>
      <c r="N30" s="467">
        <v>0</v>
      </c>
      <c r="O30" s="467">
        <v>0</v>
      </c>
    </row>
    <row r="31" spans="1:15" ht="15">
      <c r="A31" s="84">
        <v>23</v>
      </c>
      <c r="B31" s="227" t="s">
        <v>707</v>
      </c>
      <c r="C31" s="471">
        <v>0</v>
      </c>
      <c r="D31" s="595">
        <v>0</v>
      </c>
      <c r="E31" s="298">
        <v>0</v>
      </c>
      <c r="F31" s="298">
        <v>0</v>
      </c>
      <c r="G31" s="298">
        <v>0</v>
      </c>
      <c r="H31" s="467">
        <v>0</v>
      </c>
      <c r="I31" s="467">
        <v>0</v>
      </c>
      <c r="J31" s="467">
        <v>0</v>
      </c>
      <c r="K31" s="467">
        <v>0</v>
      </c>
      <c r="L31" s="467">
        <v>0</v>
      </c>
      <c r="M31" s="467">
        <v>0</v>
      </c>
      <c r="N31" s="467">
        <v>0</v>
      </c>
      <c r="O31" s="467">
        <v>0</v>
      </c>
    </row>
    <row r="32" spans="1:15" ht="15">
      <c r="A32" s="84">
        <v>24</v>
      </c>
      <c r="B32" s="227" t="s">
        <v>708</v>
      </c>
      <c r="C32" s="471">
        <v>0</v>
      </c>
      <c r="D32" s="595">
        <v>0</v>
      </c>
      <c r="E32" s="298">
        <v>0</v>
      </c>
      <c r="F32" s="298">
        <v>0</v>
      </c>
      <c r="G32" s="298">
        <v>0</v>
      </c>
      <c r="H32" s="467">
        <v>0</v>
      </c>
      <c r="I32" s="467">
        <v>0</v>
      </c>
      <c r="J32" s="467">
        <v>0</v>
      </c>
      <c r="K32" s="467">
        <v>0</v>
      </c>
      <c r="L32" s="467">
        <v>0</v>
      </c>
      <c r="M32" s="467">
        <v>0</v>
      </c>
      <c r="N32" s="467">
        <v>0</v>
      </c>
      <c r="O32" s="467">
        <v>0</v>
      </c>
    </row>
    <row r="33" spans="1:15" ht="15">
      <c r="A33" s="84">
        <v>25</v>
      </c>
      <c r="B33" s="227" t="s">
        <v>709</v>
      </c>
      <c r="C33" s="471">
        <v>0</v>
      </c>
      <c r="D33" s="595">
        <v>0</v>
      </c>
      <c r="E33" s="298">
        <v>0</v>
      </c>
      <c r="F33" s="298">
        <v>0</v>
      </c>
      <c r="G33" s="298">
        <v>0</v>
      </c>
      <c r="H33" s="467">
        <v>0</v>
      </c>
      <c r="I33" s="467">
        <v>0</v>
      </c>
      <c r="J33" s="467">
        <v>0</v>
      </c>
      <c r="K33" s="467">
        <v>0</v>
      </c>
      <c r="L33" s="467">
        <v>0</v>
      </c>
      <c r="M33" s="467">
        <v>0</v>
      </c>
      <c r="N33" s="467">
        <v>0</v>
      </c>
      <c r="O33" s="467">
        <v>0</v>
      </c>
    </row>
    <row r="34" spans="1:15" ht="30" customHeight="1">
      <c r="A34" s="84">
        <v>26</v>
      </c>
      <c r="B34" s="227" t="s">
        <v>710</v>
      </c>
      <c r="C34" s="471">
        <v>1</v>
      </c>
      <c r="D34" s="527" t="s">
        <v>730</v>
      </c>
      <c r="E34" s="298">
        <v>819</v>
      </c>
      <c r="F34" s="298">
        <v>64861</v>
      </c>
      <c r="G34" s="377" t="s">
        <v>1018</v>
      </c>
      <c r="H34" s="467">
        <f>F34*220*125/1000000</f>
        <v>1783.6775</v>
      </c>
      <c r="I34" s="467">
        <f>F34*215*125/1000000</f>
        <v>1743.139375</v>
      </c>
      <c r="J34" s="467">
        <f>F34*220*5.98/100000</f>
        <v>853.31131600000003</v>
      </c>
      <c r="K34" s="467">
        <f>F34*215*5.98/100000</f>
        <v>833.91787699999998</v>
      </c>
      <c r="L34" s="767" t="s">
        <v>878</v>
      </c>
      <c r="M34" s="767" t="s">
        <v>878</v>
      </c>
      <c r="N34" s="467">
        <v>13.07</v>
      </c>
      <c r="O34" s="467">
        <v>13.07</v>
      </c>
    </row>
    <row r="35" spans="1:15" ht="15">
      <c r="A35" s="84">
        <v>27</v>
      </c>
      <c r="B35" s="227" t="s">
        <v>711</v>
      </c>
      <c r="C35" s="471">
        <v>0</v>
      </c>
      <c r="D35" s="595">
        <v>0</v>
      </c>
      <c r="E35" s="298">
        <v>0</v>
      </c>
      <c r="F35" s="298">
        <v>0</v>
      </c>
      <c r="G35" s="298">
        <v>0</v>
      </c>
      <c r="H35" s="467">
        <v>0</v>
      </c>
      <c r="I35" s="467">
        <v>0</v>
      </c>
      <c r="J35" s="467">
        <v>0</v>
      </c>
      <c r="K35" s="467">
        <v>0</v>
      </c>
      <c r="L35" s="467">
        <v>0</v>
      </c>
      <c r="M35" s="467">
        <v>0</v>
      </c>
      <c r="N35" s="467">
        <v>0</v>
      </c>
      <c r="O35" s="467">
        <v>0</v>
      </c>
    </row>
    <row r="36" spans="1:15" ht="15">
      <c r="A36" s="84">
        <v>28</v>
      </c>
      <c r="B36" s="227" t="s">
        <v>712</v>
      </c>
      <c r="C36" s="471">
        <v>0</v>
      </c>
      <c r="D36" s="595">
        <v>0</v>
      </c>
      <c r="E36" s="298">
        <v>0</v>
      </c>
      <c r="F36" s="298">
        <v>0</v>
      </c>
      <c r="G36" s="298">
        <v>0</v>
      </c>
      <c r="H36" s="467">
        <v>0</v>
      </c>
      <c r="I36" s="467">
        <v>0</v>
      </c>
      <c r="J36" s="467">
        <v>0</v>
      </c>
      <c r="K36" s="467">
        <v>0</v>
      </c>
      <c r="L36" s="467">
        <v>0</v>
      </c>
      <c r="M36" s="467">
        <v>0</v>
      </c>
      <c r="N36" s="467">
        <v>0</v>
      </c>
      <c r="O36" s="467">
        <v>0</v>
      </c>
    </row>
    <row r="37" spans="1:15" ht="15">
      <c r="A37" s="84">
        <v>29</v>
      </c>
      <c r="B37" s="227" t="s">
        <v>713</v>
      </c>
      <c r="C37" s="471">
        <v>0</v>
      </c>
      <c r="D37" s="595">
        <v>0</v>
      </c>
      <c r="E37" s="298">
        <v>0</v>
      </c>
      <c r="F37" s="298">
        <v>0</v>
      </c>
      <c r="G37" s="298">
        <v>0</v>
      </c>
      <c r="H37" s="467">
        <v>0</v>
      </c>
      <c r="I37" s="467">
        <v>0</v>
      </c>
      <c r="J37" s="467">
        <v>0</v>
      </c>
      <c r="K37" s="467">
        <v>0</v>
      </c>
      <c r="L37" s="467">
        <v>0</v>
      </c>
      <c r="M37" s="467">
        <v>0</v>
      </c>
      <c r="N37" s="467">
        <v>0</v>
      </c>
      <c r="O37" s="467">
        <v>0</v>
      </c>
    </row>
    <row r="38" spans="1:15" ht="30" customHeight="1">
      <c r="A38" s="84">
        <v>30</v>
      </c>
      <c r="B38" s="227" t="s">
        <v>714</v>
      </c>
      <c r="C38" s="471">
        <v>1</v>
      </c>
      <c r="D38" s="527" t="s">
        <v>730</v>
      </c>
      <c r="E38" s="298">
        <v>347</v>
      </c>
      <c r="F38" s="298">
        <v>41900</v>
      </c>
      <c r="G38" s="377" t="s">
        <v>1019</v>
      </c>
      <c r="H38" s="467">
        <f>F38*220*125/1000000</f>
        <v>1152.25</v>
      </c>
      <c r="I38" s="467">
        <f>F38*215*125/1000000</f>
        <v>1126.0625</v>
      </c>
      <c r="J38" s="467">
        <f>F38*220*5.98/100000</f>
        <v>551.23640000000012</v>
      </c>
      <c r="K38" s="467">
        <f>F38*215*5.98/100000</f>
        <v>538.70830000000012</v>
      </c>
      <c r="L38" s="767" t="s">
        <v>878</v>
      </c>
      <c r="M38" s="767" t="s">
        <v>878</v>
      </c>
      <c r="N38" s="467">
        <v>8.31</v>
      </c>
      <c r="O38" s="467">
        <v>8.31</v>
      </c>
    </row>
    <row r="39" spans="1:15">
      <c r="A39" s="418"/>
      <c r="B39" s="395" t="s">
        <v>715</v>
      </c>
      <c r="C39" s="370">
        <f>SUM(C9:C38)</f>
        <v>7</v>
      </c>
      <c r="D39" s="356"/>
      <c r="E39" s="356">
        <f>SUM(E9:E38)</f>
        <v>3151</v>
      </c>
      <c r="F39" s="356">
        <f>SUM(F9:F38)</f>
        <v>297645</v>
      </c>
      <c r="G39" s="356"/>
      <c r="H39" s="393">
        <f t="shared" ref="H39:O39" si="0">SUM(H9:H38)</f>
        <v>8185.2375000000002</v>
      </c>
      <c r="I39" s="393">
        <f t="shared" si="0"/>
        <v>8001.8393750000005</v>
      </c>
      <c r="J39" s="393">
        <f t="shared" si="0"/>
        <v>3915.8176200000003</v>
      </c>
      <c r="K39" s="393">
        <f t="shared" si="0"/>
        <v>3830.4377514000007</v>
      </c>
      <c r="L39" s="393">
        <f t="shared" si="0"/>
        <v>0</v>
      </c>
      <c r="M39" s="393">
        <f t="shared" si="0"/>
        <v>0</v>
      </c>
      <c r="N39" s="393">
        <f t="shared" si="0"/>
        <v>59.24</v>
      </c>
      <c r="O39" s="393">
        <f t="shared" si="0"/>
        <v>59.24</v>
      </c>
    </row>
    <row r="41" spans="1:15">
      <c r="A41" s="148"/>
      <c r="B41" s="148"/>
      <c r="C41" s="477"/>
      <c r="D41" s="148"/>
      <c r="L41" s="1063" t="s">
        <v>12</v>
      </c>
      <c r="M41" s="1063"/>
      <c r="N41" s="1063"/>
      <c r="O41" s="1063"/>
    </row>
    <row r="42" spans="1:15">
      <c r="A42" s="148"/>
      <c r="B42" s="148"/>
      <c r="C42" s="477"/>
      <c r="D42" s="148"/>
      <c r="L42" s="1063" t="s">
        <v>13</v>
      </c>
      <c r="M42" s="1063"/>
      <c r="N42" s="1063"/>
      <c r="O42" s="1063"/>
    </row>
    <row r="43" spans="1:15">
      <c r="A43" s="148"/>
      <c r="B43" s="148"/>
      <c r="C43" s="477"/>
      <c r="D43" s="148"/>
      <c r="L43" s="1063" t="s">
        <v>86</v>
      </c>
      <c r="M43" s="1063"/>
      <c r="N43" s="1063"/>
      <c r="O43" s="1063"/>
    </row>
    <row r="44" spans="1:15">
      <c r="A44" s="148" t="s">
        <v>11</v>
      </c>
      <c r="C44" s="477"/>
      <c r="D44" s="148"/>
      <c r="L44" s="1064" t="s">
        <v>83</v>
      </c>
      <c r="M44" s="1064"/>
      <c r="N44" s="1064"/>
      <c r="O44" s="153"/>
    </row>
  </sheetData>
  <mergeCells count="19">
    <mergeCell ref="A1:N1"/>
    <mergeCell ref="A2:O2"/>
    <mergeCell ref="M5:O5"/>
    <mergeCell ref="A6:A7"/>
    <mergeCell ref="B6:B7"/>
    <mergeCell ref="C6:C7"/>
    <mergeCell ref="D6:D7"/>
    <mergeCell ref="E6:E7"/>
    <mergeCell ref="A4:O4"/>
    <mergeCell ref="F6:F7"/>
    <mergeCell ref="L42:O42"/>
    <mergeCell ref="L43:O43"/>
    <mergeCell ref="L44:N44"/>
    <mergeCell ref="G6:G7"/>
    <mergeCell ref="H6:I6"/>
    <mergeCell ref="J6:K6"/>
    <mergeCell ref="L6:M6"/>
    <mergeCell ref="N6:O6"/>
    <mergeCell ref="L41:O41"/>
  </mergeCells>
  <printOptions horizontalCentered="1"/>
  <pageMargins left="0.23" right="0.24" top="0.23622047244094491" bottom="0" header="0.31496062992125984" footer="0.31496062992125984"/>
  <pageSetup paperSize="9" scale="7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HZ34"/>
  <sheetViews>
    <sheetView topLeftCell="A10" zoomScaleSheetLayoutView="86" workbookViewId="0">
      <selection activeCell="S15" sqref="S15:V26"/>
    </sheetView>
  </sheetViews>
  <sheetFormatPr defaultRowHeight="12.75"/>
  <cols>
    <col min="1" max="1" width="4.85546875" customWidth="1"/>
    <col min="2" max="2" width="19.5703125" customWidth="1"/>
    <col min="3" max="6" width="7" customWidth="1"/>
    <col min="7" max="7" width="8.85546875" customWidth="1"/>
    <col min="8" max="8" width="8.5703125" customWidth="1"/>
    <col min="9" max="9" width="9" customWidth="1"/>
    <col min="10" max="10" width="8.42578125" customWidth="1"/>
    <col min="11" max="11" width="8.5703125" customWidth="1"/>
    <col min="12" max="12" width="8.28515625" customWidth="1"/>
    <col min="13" max="13" width="8.42578125" customWidth="1"/>
    <col min="14" max="14" width="8.5703125" customWidth="1"/>
    <col min="15" max="15" width="9.140625" customWidth="1"/>
    <col min="16" max="16" width="10.42578125" customWidth="1"/>
    <col min="17" max="17" width="9.7109375" customWidth="1"/>
    <col min="18" max="18" width="9.5703125" customWidth="1"/>
    <col min="19" max="19" width="10.5703125" customWidth="1"/>
    <col min="20" max="20" width="9.85546875" customWidth="1"/>
    <col min="21" max="21" width="8.7109375" customWidth="1"/>
    <col min="22" max="22" width="9.7109375" customWidth="1"/>
  </cols>
  <sheetData>
    <row r="2" spans="1:234">
      <c r="G2" s="959"/>
      <c r="H2" s="959"/>
      <c r="I2" s="959"/>
      <c r="J2" s="959"/>
      <c r="K2" s="959"/>
      <c r="L2" s="959"/>
      <c r="M2" s="959"/>
      <c r="N2" s="959"/>
      <c r="O2" s="959"/>
      <c r="P2" s="1"/>
      <c r="Q2" s="1"/>
      <c r="R2" s="1"/>
      <c r="T2" s="40" t="s">
        <v>59</v>
      </c>
    </row>
    <row r="3" spans="1:234" ht="15">
      <c r="A3" s="891" t="s">
        <v>57</v>
      </c>
      <c r="B3" s="891"/>
      <c r="C3" s="891"/>
      <c r="D3" s="891"/>
      <c r="E3" s="891"/>
      <c r="F3" s="891"/>
      <c r="G3" s="891"/>
      <c r="H3" s="891"/>
      <c r="I3" s="891"/>
      <c r="J3" s="891"/>
      <c r="K3" s="891"/>
      <c r="L3" s="891"/>
      <c r="M3" s="891"/>
      <c r="N3" s="891"/>
      <c r="O3" s="891"/>
      <c r="P3" s="891"/>
      <c r="Q3" s="891"/>
      <c r="R3" s="891"/>
      <c r="S3" s="891"/>
      <c r="T3" s="891"/>
      <c r="U3" s="891"/>
    </row>
    <row r="4" spans="1:234" ht="15.75">
      <c r="A4" s="1000" t="s">
        <v>882</v>
      </c>
      <c r="B4" s="1000"/>
      <c r="C4" s="1000"/>
      <c r="D4" s="1000"/>
      <c r="E4" s="1000"/>
      <c r="F4" s="1000"/>
      <c r="G4" s="1000"/>
      <c r="H4" s="1000"/>
      <c r="I4" s="1000"/>
      <c r="J4" s="1000"/>
      <c r="K4" s="1000"/>
      <c r="L4" s="1000"/>
      <c r="M4" s="1000"/>
      <c r="N4" s="1000"/>
      <c r="O4" s="1000"/>
      <c r="P4" s="1000"/>
      <c r="Q4" s="1000"/>
      <c r="R4" s="1000"/>
      <c r="S4" s="1000"/>
      <c r="T4" s="1000"/>
      <c r="U4" s="1000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</row>
    <row r="6" spans="1:234" ht="15">
      <c r="A6" s="1001" t="s">
        <v>911</v>
      </c>
      <c r="B6" s="1001"/>
      <c r="C6" s="1001"/>
      <c r="D6" s="1001"/>
      <c r="E6" s="1001"/>
      <c r="F6" s="1001"/>
      <c r="G6" s="1001"/>
      <c r="H6" s="1001"/>
      <c r="I6" s="1001"/>
      <c r="J6" s="1001"/>
      <c r="K6" s="1001"/>
      <c r="L6" s="1001"/>
      <c r="M6" s="1001"/>
      <c r="N6" s="1001"/>
      <c r="O6" s="1001"/>
      <c r="P6" s="1001"/>
      <c r="Q6" s="1001"/>
      <c r="R6" s="1001"/>
      <c r="S6" s="1001"/>
      <c r="T6" s="1001"/>
      <c r="U6" s="1001"/>
    </row>
    <row r="7" spans="1:234" ht="15.75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</row>
    <row r="8" spans="1:234" ht="15.75">
      <c r="A8" s="893" t="s">
        <v>732</v>
      </c>
      <c r="B8" s="893"/>
      <c r="C8" s="893"/>
      <c r="D8" s="25"/>
      <c r="E8" s="25"/>
      <c r="F8" s="25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</row>
    <row r="10" spans="1:234" ht="15">
      <c r="U10" s="986" t="s">
        <v>492</v>
      </c>
      <c r="V10" s="986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</row>
    <row r="11" spans="1:234" ht="12.75" customHeight="1">
      <c r="A11" s="1002" t="s">
        <v>2</v>
      </c>
      <c r="B11" s="1002" t="s">
        <v>110</v>
      </c>
      <c r="C11" s="1004" t="s">
        <v>163</v>
      </c>
      <c r="D11" s="1005"/>
      <c r="E11" s="1005"/>
      <c r="F11" s="1006"/>
      <c r="G11" s="1011" t="s">
        <v>914</v>
      </c>
      <c r="H11" s="1012"/>
      <c r="I11" s="1012"/>
      <c r="J11" s="1012"/>
      <c r="K11" s="1012"/>
      <c r="L11" s="1012"/>
      <c r="M11" s="1012"/>
      <c r="N11" s="1012"/>
      <c r="O11" s="1012"/>
      <c r="P11" s="1012"/>
      <c r="Q11" s="1012"/>
      <c r="R11" s="1013"/>
      <c r="S11" s="987" t="s">
        <v>263</v>
      </c>
      <c r="T11" s="988"/>
      <c r="U11" s="988"/>
      <c r="V11" s="988"/>
      <c r="W11" s="99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</row>
    <row r="12" spans="1:234">
      <c r="A12" s="1003"/>
      <c r="B12" s="1003"/>
      <c r="C12" s="1007"/>
      <c r="D12" s="1008"/>
      <c r="E12" s="1008"/>
      <c r="F12" s="1009"/>
      <c r="G12" s="902" t="s">
        <v>182</v>
      </c>
      <c r="H12" s="1010"/>
      <c r="I12" s="1010"/>
      <c r="J12" s="903"/>
      <c r="K12" s="902" t="s">
        <v>183</v>
      </c>
      <c r="L12" s="1010"/>
      <c r="M12" s="1010"/>
      <c r="N12" s="903"/>
      <c r="O12" s="935" t="s">
        <v>18</v>
      </c>
      <c r="P12" s="935"/>
      <c r="Q12" s="935"/>
      <c r="R12" s="935"/>
      <c r="S12" s="989"/>
      <c r="T12" s="990"/>
      <c r="U12" s="990"/>
      <c r="V12" s="990"/>
      <c r="W12" s="99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</row>
    <row r="13" spans="1:234" ht="38.25">
      <c r="A13" s="347"/>
      <c r="B13" s="347"/>
      <c r="C13" s="348" t="s">
        <v>264</v>
      </c>
      <c r="D13" s="348" t="s">
        <v>265</v>
      </c>
      <c r="E13" s="348" t="s">
        <v>266</v>
      </c>
      <c r="F13" s="348" t="s">
        <v>90</v>
      </c>
      <c r="G13" s="348" t="s">
        <v>264</v>
      </c>
      <c r="H13" s="348" t="s">
        <v>265</v>
      </c>
      <c r="I13" s="348" t="s">
        <v>266</v>
      </c>
      <c r="J13" s="348" t="s">
        <v>18</v>
      </c>
      <c r="K13" s="348" t="s">
        <v>264</v>
      </c>
      <c r="L13" s="348" t="s">
        <v>265</v>
      </c>
      <c r="M13" s="348" t="s">
        <v>266</v>
      </c>
      <c r="N13" s="348" t="s">
        <v>90</v>
      </c>
      <c r="O13" s="348" t="s">
        <v>264</v>
      </c>
      <c r="P13" s="348" t="s">
        <v>265</v>
      </c>
      <c r="Q13" s="348" t="s">
        <v>266</v>
      </c>
      <c r="R13" s="348" t="s">
        <v>18</v>
      </c>
      <c r="S13" s="338" t="s">
        <v>488</v>
      </c>
      <c r="T13" s="338" t="s">
        <v>489</v>
      </c>
      <c r="U13" s="338" t="s">
        <v>490</v>
      </c>
      <c r="V13" s="349" t="s">
        <v>491</v>
      </c>
      <c r="W13" s="99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</row>
    <row r="14" spans="1:234">
      <c r="A14" s="350">
        <v>1</v>
      </c>
      <c r="B14" s="351">
        <v>2</v>
      </c>
      <c r="C14" s="350">
        <v>3</v>
      </c>
      <c r="D14" s="350">
        <v>4</v>
      </c>
      <c r="E14" s="351">
        <v>5</v>
      </c>
      <c r="F14" s="350">
        <v>6</v>
      </c>
      <c r="G14" s="350">
        <v>7</v>
      </c>
      <c r="H14" s="351">
        <v>8</v>
      </c>
      <c r="I14" s="350">
        <v>9</v>
      </c>
      <c r="J14" s="350">
        <v>10</v>
      </c>
      <c r="K14" s="351">
        <v>11</v>
      </c>
      <c r="L14" s="350">
        <v>12</v>
      </c>
      <c r="M14" s="350">
        <v>13</v>
      </c>
      <c r="N14" s="351">
        <v>14</v>
      </c>
      <c r="O14" s="350">
        <v>15</v>
      </c>
      <c r="P14" s="350">
        <v>16</v>
      </c>
      <c r="Q14" s="351">
        <v>17</v>
      </c>
      <c r="R14" s="350">
        <v>18</v>
      </c>
      <c r="S14" s="350">
        <v>19</v>
      </c>
      <c r="T14" s="351">
        <v>20</v>
      </c>
      <c r="U14" s="350">
        <v>21</v>
      </c>
      <c r="V14" s="350">
        <v>22</v>
      </c>
      <c r="W14" s="127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</row>
    <row r="15" spans="1:234" ht="25.5" customHeight="1">
      <c r="A15" s="1014" t="s">
        <v>250</v>
      </c>
      <c r="B15" s="1015"/>
      <c r="C15" s="1015"/>
      <c r="D15" s="1015"/>
      <c r="E15" s="1015"/>
      <c r="F15" s="1015"/>
      <c r="G15" s="1015"/>
      <c r="H15" s="1015"/>
      <c r="I15" s="1015"/>
      <c r="J15" s="1015"/>
      <c r="K15" s="1015"/>
      <c r="L15" s="1015"/>
      <c r="M15" s="1015"/>
      <c r="N15" s="1015"/>
      <c r="O15" s="1015"/>
      <c r="P15" s="1015"/>
      <c r="Q15" s="1015"/>
      <c r="R15" s="1016"/>
      <c r="S15" s="1025">
        <f>C27-R27</f>
        <v>18421.430000000008</v>
      </c>
      <c r="T15" s="1026"/>
      <c r="U15" s="1026"/>
      <c r="V15" s="1027"/>
      <c r="W15" s="100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</row>
    <row r="16" spans="1:234" ht="23.25" customHeight="1">
      <c r="A16" s="2">
        <v>1</v>
      </c>
      <c r="B16" s="128" t="s">
        <v>190</v>
      </c>
      <c r="C16" s="991">
        <v>91582.27</v>
      </c>
      <c r="D16" s="992"/>
      <c r="E16" s="992"/>
      <c r="F16" s="993"/>
      <c r="G16" s="636">
        <v>1665.1929420000001</v>
      </c>
      <c r="H16" s="636">
        <v>627.63456000000008</v>
      </c>
      <c r="I16" s="636">
        <v>976.10249800000008</v>
      </c>
      <c r="J16" s="248">
        <f>I16+H16+G16</f>
        <v>3268.9300000000003</v>
      </c>
      <c r="K16" s="246">
        <v>0</v>
      </c>
      <c r="L16" s="246">
        <v>0</v>
      </c>
      <c r="M16" s="246">
        <v>0</v>
      </c>
      <c r="N16" s="246">
        <f t="shared" ref="N16:N21" si="0">M16+L16+K16</f>
        <v>0</v>
      </c>
      <c r="O16" s="246">
        <f t="shared" ref="O16:R20" si="1">G16+K16</f>
        <v>1665.1929420000001</v>
      </c>
      <c r="P16" s="246">
        <f t="shared" si="1"/>
        <v>627.63456000000008</v>
      </c>
      <c r="Q16" s="246">
        <f t="shared" si="1"/>
        <v>976.10249800000008</v>
      </c>
      <c r="R16" s="246">
        <f t="shared" si="1"/>
        <v>3268.9300000000003</v>
      </c>
      <c r="S16" s="1028"/>
      <c r="T16" s="1029"/>
      <c r="U16" s="1029"/>
      <c r="V16" s="1030"/>
      <c r="W16" s="100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</row>
    <row r="17" spans="1:23" ht="23.25" customHeight="1">
      <c r="A17" s="2">
        <v>2</v>
      </c>
      <c r="B17" s="129" t="s">
        <v>133</v>
      </c>
      <c r="C17" s="994"/>
      <c r="D17" s="995"/>
      <c r="E17" s="995"/>
      <c r="F17" s="996"/>
      <c r="G17" s="636">
        <v>14058.675899999998</v>
      </c>
      <c r="H17" s="636">
        <v>5298.9119999999994</v>
      </c>
      <c r="I17" s="636">
        <v>8240.9120999999996</v>
      </c>
      <c r="J17" s="248">
        <f t="shared" ref="J17:J20" si="2">I17+H17+G17</f>
        <v>27598.499999999996</v>
      </c>
      <c r="K17" s="246">
        <v>12170.299535999999</v>
      </c>
      <c r="L17" s="246">
        <v>4587.1564799999996</v>
      </c>
      <c r="M17" s="246">
        <v>7133.9839839999995</v>
      </c>
      <c r="N17" s="246">
        <f t="shared" si="0"/>
        <v>23891.439999999999</v>
      </c>
      <c r="O17" s="246">
        <f t="shared" si="1"/>
        <v>26228.975435999997</v>
      </c>
      <c r="P17" s="246">
        <f t="shared" si="1"/>
        <v>9886.0684799999981</v>
      </c>
      <c r="Q17" s="246">
        <f t="shared" si="1"/>
        <v>15374.896084</v>
      </c>
      <c r="R17" s="246">
        <f t="shared" si="1"/>
        <v>51489.939999999995</v>
      </c>
      <c r="S17" s="1028"/>
      <c r="T17" s="1029"/>
      <c r="U17" s="1029"/>
      <c r="V17" s="1030"/>
    </row>
    <row r="18" spans="1:23" ht="23.25" customHeight="1">
      <c r="A18" s="2">
        <v>3</v>
      </c>
      <c r="B18" s="128" t="s">
        <v>134</v>
      </c>
      <c r="C18" s="994"/>
      <c r="D18" s="995"/>
      <c r="E18" s="995"/>
      <c r="F18" s="996"/>
      <c r="G18" s="636">
        <v>345.07265399999994</v>
      </c>
      <c r="H18" s="636">
        <v>130.06271999999998</v>
      </c>
      <c r="I18" s="636">
        <v>202.27462599999998</v>
      </c>
      <c r="J18" s="248">
        <f t="shared" si="2"/>
        <v>677.40999999999985</v>
      </c>
      <c r="K18" s="246">
        <v>0</v>
      </c>
      <c r="L18" s="246">
        <v>0</v>
      </c>
      <c r="M18" s="246">
        <v>0</v>
      </c>
      <c r="N18" s="246">
        <f t="shared" si="0"/>
        <v>0</v>
      </c>
      <c r="O18" s="246">
        <f t="shared" si="1"/>
        <v>345.07265399999994</v>
      </c>
      <c r="P18" s="246">
        <f t="shared" si="1"/>
        <v>130.06271999999998</v>
      </c>
      <c r="Q18" s="246">
        <f t="shared" si="1"/>
        <v>202.27462599999998</v>
      </c>
      <c r="R18" s="246">
        <f t="shared" si="1"/>
        <v>677.40999999999985</v>
      </c>
      <c r="S18" s="1028"/>
      <c r="T18" s="1029"/>
      <c r="U18" s="1029"/>
      <c r="V18" s="1030"/>
    </row>
    <row r="19" spans="1:23" ht="23.25" customHeight="1">
      <c r="A19" s="2">
        <v>4</v>
      </c>
      <c r="B19" s="129" t="s">
        <v>135</v>
      </c>
      <c r="C19" s="994"/>
      <c r="D19" s="995"/>
      <c r="E19" s="995"/>
      <c r="F19" s="996"/>
      <c r="G19" s="636">
        <v>414.70254</v>
      </c>
      <c r="H19" s="636">
        <v>156.30719999999999</v>
      </c>
      <c r="I19" s="636">
        <v>243.09026000000003</v>
      </c>
      <c r="J19" s="248">
        <f t="shared" si="2"/>
        <v>814.1</v>
      </c>
      <c r="K19" s="246">
        <v>59.085305999999989</v>
      </c>
      <c r="L19" s="246">
        <v>22.270079999999997</v>
      </c>
      <c r="M19" s="246">
        <v>34.634613999999999</v>
      </c>
      <c r="N19" s="246">
        <f t="shared" si="0"/>
        <v>115.98999999999998</v>
      </c>
      <c r="O19" s="246">
        <f t="shared" si="1"/>
        <v>473.787846</v>
      </c>
      <c r="P19" s="246">
        <f t="shared" si="1"/>
        <v>178.57728</v>
      </c>
      <c r="Q19" s="246">
        <f t="shared" si="1"/>
        <v>277.724874</v>
      </c>
      <c r="R19" s="246">
        <f t="shared" si="1"/>
        <v>930.09</v>
      </c>
      <c r="S19" s="1028"/>
      <c r="T19" s="1029"/>
      <c r="U19" s="1029"/>
      <c r="V19" s="1030"/>
    </row>
    <row r="20" spans="1:23" ht="23.25" customHeight="1">
      <c r="A20" s="2">
        <v>5</v>
      </c>
      <c r="B20" s="128" t="s">
        <v>136</v>
      </c>
      <c r="C20" s="997"/>
      <c r="D20" s="998"/>
      <c r="E20" s="998"/>
      <c r="F20" s="999"/>
      <c r="G20" s="636">
        <v>3666.472722</v>
      </c>
      <c r="H20" s="636">
        <v>1381.94496</v>
      </c>
      <c r="I20" s="636">
        <v>2149.2123180000003</v>
      </c>
      <c r="J20" s="248">
        <f t="shared" si="2"/>
        <v>7197.630000000001</v>
      </c>
      <c r="K20" s="246">
        <v>4888.6302960000003</v>
      </c>
      <c r="L20" s="246">
        <v>1842.59328</v>
      </c>
      <c r="M20" s="246">
        <v>2865.6164240000003</v>
      </c>
      <c r="N20" s="246">
        <f t="shared" si="0"/>
        <v>9596.84</v>
      </c>
      <c r="O20" s="246">
        <f t="shared" si="1"/>
        <v>8555.1030179999998</v>
      </c>
      <c r="P20" s="246">
        <f t="shared" si="1"/>
        <v>3224.5382399999999</v>
      </c>
      <c r="Q20" s="246">
        <f t="shared" si="1"/>
        <v>5014.8287420000006</v>
      </c>
      <c r="R20" s="246">
        <f t="shared" si="1"/>
        <v>16794.47</v>
      </c>
      <c r="S20" s="1028"/>
      <c r="T20" s="1029"/>
      <c r="U20" s="1029"/>
      <c r="V20" s="1030"/>
    </row>
    <row r="21" spans="1:23" s="13" customFormat="1" ht="23.25" customHeight="1">
      <c r="A21" s="185"/>
      <c r="B21" s="194" t="s">
        <v>90</v>
      </c>
      <c r="C21" s="950">
        <f>SUM(C16:C20)</f>
        <v>91582.27</v>
      </c>
      <c r="D21" s="1024"/>
      <c r="E21" s="1024"/>
      <c r="F21" s="951"/>
      <c r="G21" s="247">
        <f t="shared" ref="G21:M21" si="3">SUM(G16:G20)</f>
        <v>20150.116757999996</v>
      </c>
      <c r="H21" s="247">
        <f t="shared" si="3"/>
        <v>7594.8614399999997</v>
      </c>
      <c r="I21" s="247">
        <f t="shared" si="3"/>
        <v>11811.591802000001</v>
      </c>
      <c r="J21" s="247">
        <f t="shared" si="3"/>
        <v>39556.569999999992</v>
      </c>
      <c r="K21" s="247">
        <f t="shared" si="3"/>
        <v>17118.015137999999</v>
      </c>
      <c r="L21" s="247">
        <f t="shared" si="3"/>
        <v>6452.0198399999999</v>
      </c>
      <c r="M21" s="247">
        <f t="shared" si="3"/>
        <v>10034.235021999999</v>
      </c>
      <c r="N21" s="249">
        <f t="shared" si="0"/>
        <v>33604.269999999997</v>
      </c>
      <c r="O21" s="247">
        <f>SUM(O16:O20)</f>
        <v>37268.131895999999</v>
      </c>
      <c r="P21" s="247">
        <f>SUM(P16:P20)</f>
        <v>14046.881279999998</v>
      </c>
      <c r="Q21" s="247">
        <f>SUM(Q16:Q20)</f>
        <v>21845.826824</v>
      </c>
      <c r="R21" s="247">
        <f>SUM(R16:R20)</f>
        <v>73160.84</v>
      </c>
      <c r="S21" s="1028"/>
      <c r="T21" s="1029"/>
      <c r="U21" s="1029"/>
      <c r="V21" s="1030"/>
    </row>
    <row r="22" spans="1:23" ht="23.25" customHeight="1">
      <c r="A22" s="1014" t="s">
        <v>251</v>
      </c>
      <c r="B22" s="1015"/>
      <c r="C22" s="1015"/>
      <c r="D22" s="1015"/>
      <c r="E22" s="1015"/>
      <c r="F22" s="1015"/>
      <c r="G22" s="1015"/>
      <c r="H22" s="1015"/>
      <c r="I22" s="1015"/>
      <c r="J22" s="1015"/>
      <c r="K22" s="1015"/>
      <c r="L22" s="1015"/>
      <c r="M22" s="1015"/>
      <c r="N22" s="1015"/>
      <c r="O22" s="1015"/>
      <c r="P22" s="1015"/>
      <c r="Q22" s="1015"/>
      <c r="R22" s="1016"/>
      <c r="S22" s="1028"/>
      <c r="T22" s="1029"/>
      <c r="U22" s="1029"/>
      <c r="V22" s="1030"/>
    </row>
    <row r="23" spans="1:23" ht="23.25" customHeight="1">
      <c r="A23" s="2">
        <v>6</v>
      </c>
      <c r="B23" s="128" t="s">
        <v>192</v>
      </c>
      <c r="C23" s="1020">
        <v>0</v>
      </c>
      <c r="D23" s="1021"/>
      <c r="E23" s="1021"/>
      <c r="F23" s="1022"/>
      <c r="G23" s="248">
        <v>0</v>
      </c>
      <c r="H23" s="248">
        <v>0</v>
      </c>
      <c r="I23" s="248">
        <v>0</v>
      </c>
      <c r="J23" s="248">
        <f>G23+H23+I23</f>
        <v>0</v>
      </c>
      <c r="K23" s="248">
        <v>0</v>
      </c>
      <c r="L23" s="248">
        <v>0</v>
      </c>
      <c r="M23" s="248">
        <v>0</v>
      </c>
      <c r="N23" s="244">
        <f>K23+L23+M23</f>
        <v>0</v>
      </c>
      <c r="O23" s="244">
        <f t="shared" ref="O23:R24" si="4">G23+K23</f>
        <v>0</v>
      </c>
      <c r="P23" s="244">
        <f t="shared" si="4"/>
        <v>0</v>
      </c>
      <c r="Q23" s="244">
        <f t="shared" si="4"/>
        <v>0</v>
      </c>
      <c r="R23" s="244">
        <f t="shared" si="4"/>
        <v>0</v>
      </c>
      <c r="S23" s="1028"/>
      <c r="T23" s="1029"/>
      <c r="U23" s="1029"/>
      <c r="V23" s="1030"/>
    </row>
    <row r="24" spans="1:23" ht="23.25" customHeight="1">
      <c r="A24" s="2">
        <v>7</v>
      </c>
      <c r="B24" s="129" t="s">
        <v>138</v>
      </c>
      <c r="C24" s="1020">
        <v>0</v>
      </c>
      <c r="D24" s="1021"/>
      <c r="E24" s="1021"/>
      <c r="F24" s="1022"/>
      <c r="G24" s="246">
        <v>0</v>
      </c>
      <c r="H24" s="246">
        <v>0</v>
      </c>
      <c r="I24" s="246">
        <v>0</v>
      </c>
      <c r="J24" s="248">
        <f>I24+H24+G24</f>
        <v>0</v>
      </c>
      <c r="K24" s="248">
        <v>0</v>
      </c>
      <c r="L24" s="248">
        <v>0</v>
      </c>
      <c r="M24" s="248">
        <v>0</v>
      </c>
      <c r="N24" s="244">
        <f>K24+L24+M24</f>
        <v>0</v>
      </c>
      <c r="O24" s="244">
        <f t="shared" si="4"/>
        <v>0</v>
      </c>
      <c r="P24" s="244">
        <f t="shared" si="4"/>
        <v>0</v>
      </c>
      <c r="Q24" s="244">
        <f t="shared" si="4"/>
        <v>0</v>
      </c>
      <c r="R24" s="244">
        <f t="shared" si="4"/>
        <v>0</v>
      </c>
      <c r="S24" s="1028"/>
      <c r="T24" s="1029"/>
      <c r="U24" s="1029"/>
      <c r="V24" s="1030"/>
    </row>
    <row r="25" spans="1:23" ht="23.25" customHeight="1">
      <c r="A25" s="753">
        <v>8</v>
      </c>
      <c r="B25" s="129" t="s">
        <v>873</v>
      </c>
      <c r="C25" s="1020">
        <v>0</v>
      </c>
      <c r="D25" s="1021"/>
      <c r="E25" s="1021"/>
      <c r="F25" s="1022"/>
      <c r="G25" s="246">
        <v>0</v>
      </c>
      <c r="H25" s="246">
        <v>0</v>
      </c>
      <c r="I25" s="246">
        <v>0</v>
      </c>
      <c r="J25" s="248">
        <f>I25+H25+G25</f>
        <v>0</v>
      </c>
      <c r="K25" s="248">
        <v>0</v>
      </c>
      <c r="L25" s="248">
        <v>0</v>
      </c>
      <c r="M25" s="248">
        <v>0</v>
      </c>
      <c r="N25" s="244">
        <f>K25+L25+M25</f>
        <v>0</v>
      </c>
      <c r="O25" s="244">
        <f t="shared" ref="O25" si="5">G25+K25</f>
        <v>0</v>
      </c>
      <c r="P25" s="244">
        <f t="shared" ref="P25" si="6">H25+L25</f>
        <v>0</v>
      </c>
      <c r="Q25" s="244">
        <f t="shared" ref="Q25" si="7">I25+M25</f>
        <v>0</v>
      </c>
      <c r="R25" s="244">
        <f t="shared" ref="R25" si="8">J25+N25</f>
        <v>0</v>
      </c>
      <c r="S25" s="1028"/>
      <c r="T25" s="1029"/>
      <c r="U25" s="1029"/>
      <c r="V25" s="1030"/>
    </row>
    <row r="26" spans="1:23" ht="23.25" customHeight="1">
      <c r="A26" s="7"/>
      <c r="B26" s="129" t="s">
        <v>90</v>
      </c>
      <c r="C26" s="1023">
        <f>SUM(C23:C24)</f>
        <v>0</v>
      </c>
      <c r="D26" s="1024"/>
      <c r="E26" s="1024"/>
      <c r="F26" s="951"/>
      <c r="G26" s="250">
        <f t="shared" ref="G26:J26" si="9">SUM(G23:G24)</f>
        <v>0</v>
      </c>
      <c r="H26" s="250">
        <f t="shared" si="9"/>
        <v>0</v>
      </c>
      <c r="I26" s="250">
        <f t="shared" si="9"/>
        <v>0</v>
      </c>
      <c r="J26" s="250">
        <f t="shared" si="9"/>
        <v>0</v>
      </c>
      <c r="K26" s="247">
        <f t="shared" ref="K26:R26" si="10">SUM(K23:K25)</f>
        <v>0</v>
      </c>
      <c r="L26" s="247">
        <f t="shared" si="10"/>
        <v>0</v>
      </c>
      <c r="M26" s="247">
        <f t="shared" si="10"/>
        <v>0</v>
      </c>
      <c r="N26" s="247">
        <f t="shared" si="10"/>
        <v>0</v>
      </c>
      <c r="O26" s="247">
        <f t="shared" si="10"/>
        <v>0</v>
      </c>
      <c r="P26" s="247">
        <f t="shared" si="10"/>
        <v>0</v>
      </c>
      <c r="Q26" s="247">
        <f t="shared" si="10"/>
        <v>0</v>
      </c>
      <c r="R26" s="247">
        <f t="shared" si="10"/>
        <v>0</v>
      </c>
      <c r="S26" s="1031"/>
      <c r="T26" s="1032"/>
      <c r="U26" s="1032"/>
      <c r="V26" s="1033"/>
    </row>
    <row r="27" spans="1:23" ht="23.25" customHeight="1">
      <c r="A27" s="357"/>
      <c r="B27" s="358" t="s">
        <v>37</v>
      </c>
      <c r="C27" s="1017">
        <f>C21+C26</f>
        <v>91582.27</v>
      </c>
      <c r="D27" s="1018"/>
      <c r="E27" s="1018"/>
      <c r="F27" s="1019"/>
      <c r="G27" s="359">
        <f>G21+G26</f>
        <v>20150.116757999996</v>
      </c>
      <c r="H27" s="359">
        <f t="shared" ref="H27:R27" si="11">H21+H26</f>
        <v>7594.8614399999997</v>
      </c>
      <c r="I27" s="359">
        <f t="shared" si="11"/>
        <v>11811.591802000001</v>
      </c>
      <c r="J27" s="359">
        <f t="shared" si="11"/>
        <v>39556.569999999992</v>
      </c>
      <c r="K27" s="359">
        <f t="shared" si="11"/>
        <v>17118.015137999999</v>
      </c>
      <c r="L27" s="359">
        <f t="shared" si="11"/>
        <v>6452.0198399999999</v>
      </c>
      <c r="M27" s="359">
        <f t="shared" si="11"/>
        <v>10034.235021999999</v>
      </c>
      <c r="N27" s="359">
        <f t="shared" si="11"/>
        <v>33604.269999999997</v>
      </c>
      <c r="O27" s="359">
        <f t="shared" si="11"/>
        <v>37268.131895999999</v>
      </c>
      <c r="P27" s="359">
        <f t="shared" si="11"/>
        <v>14046.881279999998</v>
      </c>
      <c r="Q27" s="359">
        <f t="shared" si="11"/>
        <v>21845.826824</v>
      </c>
      <c r="R27" s="359">
        <f t="shared" si="11"/>
        <v>73160.84</v>
      </c>
      <c r="S27" s="1017">
        <f>SUM(S15:S26)</f>
        <v>18421.430000000008</v>
      </c>
      <c r="T27" s="1018"/>
      <c r="U27" s="1018"/>
      <c r="V27" s="1019"/>
    </row>
    <row r="28" spans="1:23">
      <c r="A28" s="10"/>
      <c r="B28" s="239"/>
      <c r="C28" s="10"/>
      <c r="D28" s="10"/>
      <c r="E28" s="10"/>
      <c r="F28" s="240"/>
      <c r="G28" s="10"/>
      <c r="H28" s="10"/>
      <c r="I28" s="10"/>
      <c r="J28" s="24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</row>
    <row r="29" spans="1:23">
      <c r="A29" s="10"/>
      <c r="B29" s="239"/>
      <c r="C29" s="10"/>
      <c r="D29" s="10"/>
      <c r="E29" s="10"/>
      <c r="F29" s="240"/>
      <c r="G29" s="666"/>
      <c r="H29" s="666"/>
      <c r="I29" s="666"/>
      <c r="J29" s="240"/>
      <c r="K29" s="652"/>
      <c r="L29" s="652"/>
      <c r="M29" s="652"/>
      <c r="N29" s="10"/>
      <c r="O29" s="10"/>
      <c r="P29" s="10"/>
      <c r="Q29" s="10"/>
      <c r="R29" s="10"/>
      <c r="S29" s="10"/>
      <c r="T29" s="10"/>
      <c r="U29" s="10"/>
      <c r="V29" s="10"/>
    </row>
    <row r="30" spans="1:23">
      <c r="G30" s="666"/>
      <c r="H30" s="666"/>
      <c r="I30" s="666"/>
      <c r="K30" s="245"/>
      <c r="L30" s="245"/>
      <c r="M30" s="245"/>
    </row>
    <row r="31" spans="1:23" ht="16.5" customHeight="1">
      <c r="A31" s="12" t="s">
        <v>11</v>
      </c>
      <c r="B31" s="12"/>
      <c r="C31" s="12"/>
      <c r="D31" s="12"/>
      <c r="E31" s="12"/>
      <c r="F31" s="12"/>
      <c r="G31" s="666"/>
      <c r="H31" s="666"/>
      <c r="I31" s="666"/>
      <c r="J31" s="12"/>
      <c r="K31" s="245"/>
      <c r="L31" s="245"/>
      <c r="M31" s="245"/>
      <c r="N31" s="12"/>
      <c r="O31" s="894" t="s">
        <v>12</v>
      </c>
      <c r="P31" s="894"/>
      <c r="Q31" s="12"/>
      <c r="R31" s="12"/>
      <c r="U31" s="69"/>
      <c r="V31" s="12"/>
      <c r="W31" s="13"/>
    </row>
    <row r="32" spans="1:23" ht="12.75" customHeight="1">
      <c r="B32" s="614"/>
      <c r="C32" s="614"/>
      <c r="D32" s="614"/>
      <c r="E32" s="614"/>
      <c r="F32" s="614"/>
      <c r="G32" s="666"/>
      <c r="H32" s="666"/>
      <c r="I32" s="666"/>
      <c r="J32" s="614"/>
      <c r="K32" s="667"/>
      <c r="L32" s="667"/>
      <c r="M32" s="667"/>
      <c r="N32" s="894" t="s">
        <v>13</v>
      </c>
      <c r="O32" s="894"/>
      <c r="P32" s="894"/>
      <c r="Q32" s="894"/>
      <c r="R32" s="894"/>
      <c r="S32" s="614"/>
      <c r="T32" s="614"/>
      <c r="U32" s="614"/>
      <c r="V32" s="614"/>
      <c r="W32" s="614"/>
    </row>
    <row r="33" spans="1:24" ht="12.75" customHeight="1">
      <c r="B33" s="243"/>
      <c r="C33" s="243"/>
      <c r="D33" s="243"/>
      <c r="E33" s="243"/>
      <c r="F33" s="243"/>
      <c r="G33" s="666"/>
      <c r="H33" s="666"/>
      <c r="I33" s="666"/>
      <c r="J33" s="243"/>
      <c r="K33" s="667"/>
      <c r="L33" s="667"/>
      <c r="M33" s="667"/>
      <c r="N33" s="894" t="s">
        <v>19</v>
      </c>
      <c r="O33" s="894"/>
      <c r="P33" s="894"/>
      <c r="Q33" s="894"/>
      <c r="R33" s="894"/>
      <c r="S33" s="243"/>
      <c r="T33" s="99"/>
      <c r="U33" s="99"/>
      <c r="V33" s="99"/>
      <c r="W33" s="99"/>
      <c r="X33" s="99"/>
    </row>
    <row r="34" spans="1:24">
      <c r="A34" s="12"/>
      <c r="B34" s="12"/>
      <c r="C34" s="12"/>
      <c r="D34" s="12"/>
      <c r="E34" s="12"/>
      <c r="F34" s="12"/>
      <c r="G34" s="12"/>
      <c r="H34" s="12"/>
      <c r="I34" s="264"/>
      <c r="J34" s="12"/>
      <c r="K34" s="12"/>
      <c r="L34" s="12"/>
      <c r="M34" s="12"/>
      <c r="N34" s="12"/>
      <c r="O34" s="1" t="s">
        <v>83</v>
      </c>
      <c r="P34" s="12"/>
      <c r="Q34" s="12"/>
      <c r="R34" s="12"/>
      <c r="T34" s="1"/>
      <c r="U34" s="1"/>
      <c r="V34" s="1"/>
      <c r="W34" s="12"/>
    </row>
  </sheetData>
  <mergeCells count="28">
    <mergeCell ref="N33:R33"/>
    <mergeCell ref="S27:V27"/>
    <mergeCell ref="C23:F23"/>
    <mergeCell ref="C24:F24"/>
    <mergeCell ref="C26:F26"/>
    <mergeCell ref="C27:F27"/>
    <mergeCell ref="S15:V26"/>
    <mergeCell ref="C21:F21"/>
    <mergeCell ref="O31:P31"/>
    <mergeCell ref="A22:R22"/>
    <mergeCell ref="N32:R32"/>
    <mergeCell ref="C25:F25"/>
    <mergeCell ref="U10:V10"/>
    <mergeCell ref="S11:V12"/>
    <mergeCell ref="C16:F20"/>
    <mergeCell ref="G2:O2"/>
    <mergeCell ref="A3:U3"/>
    <mergeCell ref="A4:U4"/>
    <mergeCell ref="A6:U6"/>
    <mergeCell ref="A8:C8"/>
    <mergeCell ref="A11:A12"/>
    <mergeCell ref="B11:B12"/>
    <mergeCell ref="C11:F12"/>
    <mergeCell ref="G12:J12"/>
    <mergeCell ref="K12:N12"/>
    <mergeCell ref="O12:R12"/>
    <mergeCell ref="G11:R11"/>
    <mergeCell ref="A15:R15"/>
  </mergeCells>
  <printOptions horizontalCentered="1"/>
  <pageMargins left="0.70866141732283472" right="0.70866141732283472" top="0.23622047244094491" bottom="0" header="0.31496062992125984" footer="0.31496062992125984"/>
  <pageSetup paperSize="9" scale="67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47"/>
  <sheetViews>
    <sheetView topLeftCell="A16" zoomScaleSheetLayoutView="90" workbookViewId="0">
      <selection activeCell="D33" sqref="D33"/>
    </sheetView>
  </sheetViews>
  <sheetFormatPr defaultRowHeight="12.75"/>
  <cols>
    <col min="1" max="1" width="6.85546875" style="148" customWidth="1"/>
    <col min="2" max="2" width="16.7109375" style="148" customWidth="1"/>
    <col min="3" max="4" width="15.140625" style="148" customWidth="1"/>
    <col min="5" max="13" width="9.5703125" style="148" customWidth="1"/>
    <col min="14" max="16384" width="9.140625" style="148"/>
  </cols>
  <sheetData>
    <row r="1" spans="1:16">
      <c r="H1" s="1064"/>
      <c r="I1" s="1064"/>
      <c r="L1" s="151" t="s">
        <v>562</v>
      </c>
    </row>
    <row r="2" spans="1:16">
      <c r="D2" s="1064" t="s">
        <v>512</v>
      </c>
      <c r="E2" s="1064"/>
      <c r="F2" s="1064"/>
      <c r="G2" s="1064"/>
      <c r="H2" s="150"/>
      <c r="I2" s="150"/>
      <c r="L2" s="151"/>
    </row>
    <row r="3" spans="1:16" s="152" customFormat="1" ht="16.5">
      <c r="A3" s="1207" t="s">
        <v>966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</row>
    <row r="4" spans="1:16" s="152" customFormat="1" ht="20.25" customHeight="1">
      <c r="A4" s="1208" t="s">
        <v>967</v>
      </c>
      <c r="B4" s="1208"/>
      <c r="C4" s="1208"/>
      <c r="D4" s="1208"/>
      <c r="E4" s="1208"/>
      <c r="F4" s="1208"/>
      <c r="G4" s="1208"/>
      <c r="H4" s="1208"/>
      <c r="I4" s="1208"/>
      <c r="J4" s="1208"/>
      <c r="K4" s="1208"/>
      <c r="L4" s="1208"/>
      <c r="M4" s="1208"/>
    </row>
    <row r="6" spans="1:16">
      <c r="A6" s="561" t="s">
        <v>684</v>
      </c>
      <c r="B6" s="154"/>
      <c r="C6" s="155"/>
      <c r="D6" s="155"/>
      <c r="E6" s="155"/>
      <c r="F6" s="155"/>
      <c r="G6" s="155"/>
      <c r="H6" s="155"/>
      <c r="I6" s="155"/>
      <c r="J6" s="155"/>
    </row>
    <row r="7" spans="1:16" s="156" customFormat="1" ht="15" customHeight="1">
      <c r="A7" s="148"/>
      <c r="B7" s="148"/>
      <c r="C7" s="148"/>
      <c r="D7" s="148"/>
      <c r="E7" s="148"/>
      <c r="F7" s="148"/>
      <c r="G7" s="148"/>
      <c r="H7" s="148"/>
      <c r="I7" s="148"/>
      <c r="J7" s="148"/>
      <c r="K7" s="1075" t="s">
        <v>884</v>
      </c>
      <c r="L7" s="1075"/>
      <c r="M7" s="1075"/>
    </row>
    <row r="8" spans="1:16" s="156" customFormat="1" ht="20.25" customHeight="1">
      <c r="A8" s="1153" t="s">
        <v>2</v>
      </c>
      <c r="B8" s="1153" t="s">
        <v>3</v>
      </c>
      <c r="C8" s="1161" t="s">
        <v>287</v>
      </c>
      <c r="D8" s="1161" t="s">
        <v>288</v>
      </c>
      <c r="E8" s="1163" t="s">
        <v>289</v>
      </c>
      <c r="F8" s="1164"/>
      <c r="G8" s="1164"/>
      <c r="H8" s="1164"/>
      <c r="I8" s="1164"/>
      <c r="J8" s="1164"/>
      <c r="K8" s="1164"/>
      <c r="L8" s="1164"/>
      <c r="M8" s="1164"/>
      <c r="N8" s="1164"/>
      <c r="O8" s="1164"/>
      <c r="P8" s="1165"/>
    </row>
    <row r="9" spans="1:16" s="156" customFormat="1" ht="35.25" customHeight="1">
      <c r="A9" s="1209"/>
      <c r="B9" s="1209"/>
      <c r="C9" s="1162"/>
      <c r="D9" s="1162"/>
      <c r="E9" s="559" t="s">
        <v>290</v>
      </c>
      <c r="F9" s="559" t="s">
        <v>291</v>
      </c>
      <c r="G9" s="559" t="s">
        <v>292</v>
      </c>
      <c r="H9" s="559" t="s">
        <v>293</v>
      </c>
      <c r="I9" s="559" t="s">
        <v>294</v>
      </c>
      <c r="J9" s="559" t="s">
        <v>295</v>
      </c>
      <c r="K9" s="559" t="s">
        <v>296</v>
      </c>
      <c r="L9" s="559" t="s">
        <v>297</v>
      </c>
      <c r="M9" s="559" t="s">
        <v>298</v>
      </c>
      <c r="N9" s="559" t="s">
        <v>875</v>
      </c>
      <c r="O9" s="559" t="s">
        <v>876</v>
      </c>
      <c r="P9" s="559" t="s">
        <v>877</v>
      </c>
    </row>
    <row r="10" spans="1:16" s="156" customFormat="1" ht="12.75" customHeight="1">
      <c r="A10" s="560">
        <v>1</v>
      </c>
      <c r="B10" s="560">
        <v>2</v>
      </c>
      <c r="C10" s="560">
        <v>3</v>
      </c>
      <c r="D10" s="560">
        <v>4</v>
      </c>
      <c r="E10" s="560">
        <v>5</v>
      </c>
      <c r="F10" s="560">
        <v>6</v>
      </c>
      <c r="G10" s="560">
        <v>7</v>
      </c>
      <c r="H10" s="560">
        <v>8</v>
      </c>
      <c r="I10" s="560">
        <v>9</v>
      </c>
      <c r="J10" s="560">
        <v>10</v>
      </c>
      <c r="K10" s="560">
        <v>11</v>
      </c>
      <c r="L10" s="560">
        <v>12</v>
      </c>
      <c r="M10" s="560">
        <v>13</v>
      </c>
      <c r="N10" s="560">
        <v>14</v>
      </c>
      <c r="O10" s="560">
        <v>15</v>
      </c>
      <c r="P10" s="560">
        <v>16</v>
      </c>
    </row>
    <row r="11" spans="1:16" s="156" customFormat="1" ht="12.75" customHeight="1">
      <c r="A11" s="84">
        <v>1</v>
      </c>
      <c r="B11" s="225" t="s">
        <v>685</v>
      </c>
      <c r="C11" s="377">
        <v>1650</v>
      </c>
      <c r="D11" s="377">
        <v>1626</v>
      </c>
      <c r="E11" s="377">
        <v>1561</v>
      </c>
      <c r="F11" s="377">
        <v>1559</v>
      </c>
      <c r="G11" s="377">
        <v>1557</v>
      </c>
      <c r="H11" s="377">
        <v>1552</v>
      </c>
      <c r="I11" s="377">
        <v>1537</v>
      </c>
      <c r="J11" s="377">
        <v>1532</v>
      </c>
      <c r="K11" s="377">
        <v>1515</v>
      </c>
      <c r="L11" s="377">
        <v>1375</v>
      </c>
      <c r="M11" s="377">
        <v>1352</v>
      </c>
      <c r="N11" s="113">
        <v>1207</v>
      </c>
      <c r="O11" s="113">
        <v>1137</v>
      </c>
      <c r="P11" s="113">
        <v>783</v>
      </c>
    </row>
    <row r="12" spans="1:16" s="156" customFormat="1" ht="12.75" customHeight="1">
      <c r="A12" s="84">
        <v>2</v>
      </c>
      <c r="B12" s="225" t="s">
        <v>686</v>
      </c>
      <c r="C12" s="377">
        <v>2906</v>
      </c>
      <c r="D12" s="377">
        <v>2906</v>
      </c>
      <c r="E12" s="377">
        <v>2884</v>
      </c>
      <c r="F12" s="377">
        <v>2884</v>
      </c>
      <c r="G12" s="377">
        <v>2884</v>
      </c>
      <c r="H12" s="377">
        <v>2879</v>
      </c>
      <c r="I12" s="377">
        <v>2873</v>
      </c>
      <c r="J12" s="377">
        <v>2867</v>
      </c>
      <c r="K12" s="377">
        <v>2848</v>
      </c>
      <c r="L12" s="377">
        <v>2838</v>
      </c>
      <c r="M12" s="377">
        <v>2828</v>
      </c>
      <c r="N12" s="113">
        <v>2724</v>
      </c>
      <c r="O12" s="113">
        <v>2212</v>
      </c>
      <c r="P12" s="113">
        <v>1898</v>
      </c>
    </row>
    <row r="13" spans="1:16" s="156" customFormat="1" ht="12.75" customHeight="1">
      <c r="A13" s="84">
        <v>3</v>
      </c>
      <c r="B13" s="225" t="s">
        <v>687</v>
      </c>
      <c r="C13" s="377">
        <v>1778</v>
      </c>
      <c r="D13" s="377">
        <v>1778</v>
      </c>
      <c r="E13" s="377">
        <v>1691</v>
      </c>
      <c r="F13" s="377">
        <v>1691</v>
      </c>
      <c r="G13" s="377">
        <v>1691</v>
      </c>
      <c r="H13" s="377">
        <v>1691</v>
      </c>
      <c r="I13" s="377">
        <v>1690</v>
      </c>
      <c r="J13" s="377">
        <v>1689</v>
      </c>
      <c r="K13" s="377">
        <v>1688</v>
      </c>
      <c r="L13" s="377">
        <v>1685</v>
      </c>
      <c r="M13" s="377">
        <v>1673</v>
      </c>
      <c r="N13" s="113">
        <v>1583</v>
      </c>
      <c r="O13" s="113">
        <v>1275</v>
      </c>
      <c r="P13" s="113">
        <v>884</v>
      </c>
    </row>
    <row r="14" spans="1:16" s="156" customFormat="1" ht="12.75" customHeight="1">
      <c r="A14" s="84">
        <v>4</v>
      </c>
      <c r="B14" s="225" t="s">
        <v>688</v>
      </c>
      <c r="C14" s="377">
        <v>1906</v>
      </c>
      <c r="D14" s="377">
        <v>1906</v>
      </c>
      <c r="E14" s="377">
        <v>1905</v>
      </c>
      <c r="F14" s="377">
        <v>1905</v>
      </c>
      <c r="G14" s="377">
        <v>1905</v>
      </c>
      <c r="H14" s="377">
        <v>1905</v>
      </c>
      <c r="I14" s="377">
        <v>1905</v>
      </c>
      <c r="J14" s="377">
        <v>1904</v>
      </c>
      <c r="K14" s="377">
        <v>1900</v>
      </c>
      <c r="L14" s="377">
        <v>1889</v>
      </c>
      <c r="M14" s="377">
        <v>1879</v>
      </c>
      <c r="N14" s="113">
        <v>1856</v>
      </c>
      <c r="O14" s="113">
        <v>1819</v>
      </c>
      <c r="P14" s="113">
        <v>1346</v>
      </c>
    </row>
    <row r="15" spans="1:16" s="156" customFormat="1" ht="12.75" customHeight="1">
      <c r="A15" s="84">
        <v>5</v>
      </c>
      <c r="B15" s="225" t="s">
        <v>689</v>
      </c>
      <c r="C15" s="479">
        <v>2283</v>
      </c>
      <c r="D15" s="377">
        <v>2283</v>
      </c>
      <c r="E15" s="377">
        <v>2282</v>
      </c>
      <c r="F15" s="377">
        <v>2282</v>
      </c>
      <c r="G15" s="377">
        <v>2282</v>
      </c>
      <c r="H15" s="377">
        <v>2281</v>
      </c>
      <c r="I15" s="377">
        <v>2281</v>
      </c>
      <c r="J15" s="377">
        <v>2280</v>
      </c>
      <c r="K15" s="377">
        <v>2278</v>
      </c>
      <c r="L15" s="377">
        <v>2268</v>
      </c>
      <c r="M15" s="377">
        <v>2264</v>
      </c>
      <c r="N15" s="113">
        <v>2232</v>
      </c>
      <c r="O15" s="113">
        <v>2105</v>
      </c>
      <c r="P15" s="113">
        <v>1855</v>
      </c>
    </row>
    <row r="16" spans="1:16" s="156" customFormat="1" ht="12.75" customHeight="1">
      <c r="A16" s="84">
        <v>6</v>
      </c>
      <c r="B16" s="225" t="s">
        <v>690</v>
      </c>
      <c r="C16" s="479">
        <v>805</v>
      </c>
      <c r="D16" s="377">
        <v>805</v>
      </c>
      <c r="E16" s="377">
        <v>801</v>
      </c>
      <c r="F16" s="377">
        <v>801</v>
      </c>
      <c r="G16" s="377">
        <v>801</v>
      </c>
      <c r="H16" s="377">
        <v>800</v>
      </c>
      <c r="I16" s="377">
        <v>798</v>
      </c>
      <c r="J16" s="377">
        <v>798</v>
      </c>
      <c r="K16" s="377">
        <v>798</v>
      </c>
      <c r="L16" s="377">
        <v>795</v>
      </c>
      <c r="M16" s="377">
        <v>795</v>
      </c>
      <c r="N16" s="113">
        <v>792</v>
      </c>
      <c r="O16" s="113">
        <v>618</v>
      </c>
      <c r="P16" s="113">
        <v>436</v>
      </c>
    </row>
    <row r="17" spans="1:16" s="156" customFormat="1" ht="12.75" customHeight="1">
      <c r="A17" s="84">
        <v>7</v>
      </c>
      <c r="B17" s="225" t="s">
        <v>691</v>
      </c>
      <c r="C17" s="377">
        <v>2327</v>
      </c>
      <c r="D17" s="377">
        <v>2324</v>
      </c>
      <c r="E17" s="377">
        <v>2319</v>
      </c>
      <c r="F17" s="377">
        <v>2319</v>
      </c>
      <c r="G17" s="377">
        <v>2319</v>
      </c>
      <c r="H17" s="377">
        <v>2319</v>
      </c>
      <c r="I17" s="377">
        <v>2319</v>
      </c>
      <c r="J17" s="377">
        <v>2318</v>
      </c>
      <c r="K17" s="377">
        <v>2313</v>
      </c>
      <c r="L17" s="377">
        <v>2308</v>
      </c>
      <c r="M17" s="377">
        <v>2304</v>
      </c>
      <c r="N17" s="113">
        <v>2301</v>
      </c>
      <c r="O17" s="113">
        <v>2285</v>
      </c>
      <c r="P17" s="113">
        <v>1953</v>
      </c>
    </row>
    <row r="18" spans="1:16" s="156" customFormat="1" ht="12.75" customHeight="1">
      <c r="A18" s="84">
        <v>8</v>
      </c>
      <c r="B18" s="225" t="s">
        <v>692</v>
      </c>
      <c r="C18" s="377">
        <v>597</v>
      </c>
      <c r="D18" s="377">
        <v>597</v>
      </c>
      <c r="E18" s="377">
        <v>575</v>
      </c>
      <c r="F18" s="377">
        <v>575</v>
      </c>
      <c r="G18" s="377">
        <v>527</v>
      </c>
      <c r="H18" s="377">
        <v>517</v>
      </c>
      <c r="I18" s="377">
        <v>503</v>
      </c>
      <c r="J18" s="377">
        <v>497</v>
      </c>
      <c r="K18" s="377">
        <v>475</v>
      </c>
      <c r="L18" s="377">
        <v>458</v>
      </c>
      <c r="M18" s="377">
        <v>436</v>
      </c>
      <c r="N18" s="113">
        <v>399</v>
      </c>
      <c r="O18" s="113">
        <v>334</v>
      </c>
      <c r="P18" s="113">
        <v>282</v>
      </c>
    </row>
    <row r="19" spans="1:16" s="156" customFormat="1" ht="12.75" customHeight="1">
      <c r="A19" s="84">
        <v>9</v>
      </c>
      <c r="B19" s="225" t="s">
        <v>693</v>
      </c>
      <c r="C19" s="377">
        <v>1519</v>
      </c>
      <c r="D19" s="377">
        <v>1519</v>
      </c>
      <c r="E19" s="377">
        <v>1519</v>
      </c>
      <c r="F19" s="377">
        <v>1519</v>
      </c>
      <c r="G19" s="377">
        <v>1519</v>
      </c>
      <c r="H19" s="377">
        <v>1519</v>
      </c>
      <c r="I19" s="377">
        <v>1519</v>
      </c>
      <c r="J19" s="377">
        <v>1519</v>
      </c>
      <c r="K19" s="377">
        <v>1519</v>
      </c>
      <c r="L19" s="377">
        <v>1519</v>
      </c>
      <c r="M19" s="377">
        <v>1519</v>
      </c>
      <c r="N19" s="113">
        <v>1519</v>
      </c>
      <c r="O19" s="113">
        <v>1519</v>
      </c>
      <c r="P19" s="113">
        <v>1519</v>
      </c>
    </row>
    <row r="20" spans="1:16" s="156" customFormat="1" ht="12.75" customHeight="1">
      <c r="A20" s="84">
        <v>10</v>
      </c>
      <c r="B20" s="225" t="s">
        <v>694</v>
      </c>
      <c r="C20" s="377">
        <v>1328</v>
      </c>
      <c r="D20" s="377">
        <v>1325</v>
      </c>
      <c r="E20" s="377">
        <v>1317</v>
      </c>
      <c r="F20" s="377">
        <v>1317</v>
      </c>
      <c r="G20" s="377">
        <v>1316</v>
      </c>
      <c r="H20" s="377">
        <v>1315</v>
      </c>
      <c r="I20" s="377">
        <v>1309</v>
      </c>
      <c r="J20" s="377">
        <v>1306</v>
      </c>
      <c r="K20" s="377">
        <v>1301</v>
      </c>
      <c r="L20" s="377">
        <v>1294</v>
      </c>
      <c r="M20" s="377">
        <v>1284</v>
      </c>
      <c r="N20" s="113">
        <v>1281</v>
      </c>
      <c r="O20" s="113">
        <v>1267</v>
      </c>
      <c r="P20" s="113">
        <v>1213</v>
      </c>
    </row>
    <row r="21" spans="1:16" s="156" customFormat="1" ht="12.75" customHeight="1">
      <c r="A21" s="84">
        <v>11</v>
      </c>
      <c r="B21" s="225" t="s">
        <v>695</v>
      </c>
      <c r="C21" s="377">
        <v>3576</v>
      </c>
      <c r="D21" s="377">
        <v>3576</v>
      </c>
      <c r="E21" s="377">
        <v>3552</v>
      </c>
      <c r="F21" s="377">
        <v>3552</v>
      </c>
      <c r="G21" s="377">
        <v>3550</v>
      </c>
      <c r="H21" s="377">
        <v>3545</v>
      </c>
      <c r="I21" s="377">
        <v>3535</v>
      </c>
      <c r="J21" s="377">
        <v>3530</v>
      </c>
      <c r="K21" s="377">
        <v>3499</v>
      </c>
      <c r="L21" s="377">
        <v>3452</v>
      </c>
      <c r="M21" s="377">
        <v>3409</v>
      </c>
      <c r="N21" s="113">
        <v>3279</v>
      </c>
      <c r="O21" s="113">
        <v>3175</v>
      </c>
      <c r="P21" s="113">
        <v>2705</v>
      </c>
    </row>
    <row r="22" spans="1:16" s="156" customFormat="1" ht="12.75" customHeight="1">
      <c r="A22" s="84">
        <v>12</v>
      </c>
      <c r="B22" s="225" t="s">
        <v>696</v>
      </c>
      <c r="C22" s="377">
        <v>1483</v>
      </c>
      <c r="D22" s="377">
        <v>1477</v>
      </c>
      <c r="E22" s="377">
        <v>1357</v>
      </c>
      <c r="F22" s="377">
        <v>1346</v>
      </c>
      <c r="G22" s="377">
        <v>1312</v>
      </c>
      <c r="H22" s="377">
        <v>1296</v>
      </c>
      <c r="I22" s="377">
        <v>1260</v>
      </c>
      <c r="J22" s="377">
        <v>1179</v>
      </c>
      <c r="K22" s="377">
        <v>1076</v>
      </c>
      <c r="L22" s="377">
        <v>856</v>
      </c>
      <c r="M22" s="377">
        <v>693</v>
      </c>
      <c r="N22" s="113">
        <v>650</v>
      </c>
      <c r="O22" s="113">
        <v>431</v>
      </c>
      <c r="P22" s="113">
        <v>113</v>
      </c>
    </row>
    <row r="23" spans="1:16" s="156" customFormat="1" ht="12.75" customHeight="1">
      <c r="A23" s="84">
        <v>13</v>
      </c>
      <c r="B23" s="225" t="s">
        <v>697</v>
      </c>
      <c r="C23" s="377">
        <v>2391</v>
      </c>
      <c r="D23" s="377">
        <v>2391</v>
      </c>
      <c r="E23" s="377">
        <v>2380</v>
      </c>
      <c r="F23" s="377">
        <v>2378</v>
      </c>
      <c r="G23" s="377">
        <v>2377</v>
      </c>
      <c r="H23" s="377">
        <v>2376</v>
      </c>
      <c r="I23" s="377">
        <v>2375</v>
      </c>
      <c r="J23" s="377">
        <v>2374</v>
      </c>
      <c r="K23" s="377">
        <v>2372</v>
      </c>
      <c r="L23" s="377">
        <v>2371</v>
      </c>
      <c r="M23" s="377">
        <v>2009</v>
      </c>
      <c r="N23" s="113">
        <v>1816</v>
      </c>
      <c r="O23" s="113">
        <v>1745</v>
      </c>
      <c r="P23" s="113">
        <v>1521</v>
      </c>
    </row>
    <row r="24" spans="1:16" s="156" customFormat="1" ht="12.75" customHeight="1">
      <c r="A24" s="84">
        <v>14</v>
      </c>
      <c r="B24" s="225" t="s">
        <v>698</v>
      </c>
      <c r="C24" s="377">
        <v>671</v>
      </c>
      <c r="D24" s="377">
        <v>671</v>
      </c>
      <c r="E24" s="377">
        <v>671</v>
      </c>
      <c r="F24" s="377">
        <v>671</v>
      </c>
      <c r="G24" s="377">
        <v>671</v>
      </c>
      <c r="H24" s="377">
        <v>671</v>
      </c>
      <c r="I24" s="377">
        <v>671</v>
      </c>
      <c r="J24" s="377">
        <v>671</v>
      </c>
      <c r="K24" s="377">
        <v>671</v>
      </c>
      <c r="L24" s="377">
        <v>671</v>
      </c>
      <c r="M24" s="377">
        <v>671</v>
      </c>
      <c r="N24" s="113">
        <v>671</v>
      </c>
      <c r="O24" s="113">
        <v>671</v>
      </c>
      <c r="P24" s="113">
        <v>671</v>
      </c>
    </row>
    <row r="25" spans="1:16" s="156" customFormat="1" ht="12.75" customHeight="1">
      <c r="A25" s="84">
        <v>15</v>
      </c>
      <c r="B25" s="225" t="s">
        <v>699</v>
      </c>
      <c r="C25" s="479">
        <v>2433</v>
      </c>
      <c r="D25" s="479">
        <v>2433</v>
      </c>
      <c r="E25" s="479">
        <v>2425</v>
      </c>
      <c r="F25" s="479">
        <v>2425</v>
      </c>
      <c r="G25" s="479">
        <v>2425</v>
      </c>
      <c r="H25" s="479">
        <v>2424</v>
      </c>
      <c r="I25" s="479">
        <v>2424</v>
      </c>
      <c r="J25" s="479">
        <v>2424</v>
      </c>
      <c r="K25" s="479">
        <v>2424</v>
      </c>
      <c r="L25" s="479">
        <v>2424</v>
      </c>
      <c r="M25" s="479">
        <v>2424</v>
      </c>
      <c r="N25" s="113">
        <v>2420</v>
      </c>
      <c r="O25" s="113">
        <v>2414</v>
      </c>
      <c r="P25" s="113">
        <v>2395</v>
      </c>
    </row>
    <row r="26" spans="1:16">
      <c r="A26" s="84">
        <v>16</v>
      </c>
      <c r="B26" s="227" t="s">
        <v>700</v>
      </c>
      <c r="C26" s="406">
        <v>1935</v>
      </c>
      <c r="D26" s="406">
        <v>1935</v>
      </c>
      <c r="E26" s="406">
        <v>1935</v>
      </c>
      <c r="F26" s="406">
        <v>1935</v>
      </c>
      <c r="G26" s="406">
        <v>1935</v>
      </c>
      <c r="H26" s="406">
        <v>1935</v>
      </c>
      <c r="I26" s="406">
        <v>1935</v>
      </c>
      <c r="J26" s="406">
        <v>1935</v>
      </c>
      <c r="K26" s="406">
        <v>1935</v>
      </c>
      <c r="L26" s="406">
        <v>1935</v>
      </c>
      <c r="M26" s="406">
        <v>1935</v>
      </c>
      <c r="N26" s="113">
        <v>1935</v>
      </c>
      <c r="O26" s="113">
        <v>1935</v>
      </c>
      <c r="P26" s="113">
        <v>1935</v>
      </c>
    </row>
    <row r="27" spans="1:16">
      <c r="A27" s="84">
        <v>17</v>
      </c>
      <c r="B27" s="227" t="s">
        <v>701</v>
      </c>
      <c r="C27" s="406">
        <v>2001</v>
      </c>
      <c r="D27" s="406">
        <v>1994</v>
      </c>
      <c r="E27" s="406">
        <v>1984</v>
      </c>
      <c r="F27" s="406">
        <v>1983</v>
      </c>
      <c r="G27" s="406">
        <v>1975</v>
      </c>
      <c r="H27" s="406">
        <v>1971</v>
      </c>
      <c r="I27" s="406">
        <v>1956</v>
      </c>
      <c r="J27" s="406">
        <v>1937</v>
      </c>
      <c r="K27" s="406">
        <v>1719</v>
      </c>
      <c r="L27" s="406">
        <v>1682</v>
      </c>
      <c r="M27" s="406">
        <v>1615</v>
      </c>
      <c r="N27" s="113">
        <v>1560</v>
      </c>
      <c r="O27" s="113">
        <v>1393</v>
      </c>
      <c r="P27" s="113">
        <v>1081</v>
      </c>
    </row>
    <row r="28" spans="1:16">
      <c r="A28" s="84">
        <v>18</v>
      </c>
      <c r="B28" s="227" t="s">
        <v>702</v>
      </c>
      <c r="C28" s="406">
        <v>2832</v>
      </c>
      <c r="D28" s="406">
        <v>2832</v>
      </c>
      <c r="E28" s="406">
        <v>2824</v>
      </c>
      <c r="F28" s="406">
        <v>2824</v>
      </c>
      <c r="G28" s="406">
        <v>2821</v>
      </c>
      <c r="H28" s="406">
        <v>2821</v>
      </c>
      <c r="I28" s="406">
        <v>2814</v>
      </c>
      <c r="J28" s="406">
        <v>2800</v>
      </c>
      <c r="K28" s="406">
        <v>2787</v>
      </c>
      <c r="L28" s="406">
        <v>2747</v>
      </c>
      <c r="M28" s="406">
        <v>2626</v>
      </c>
      <c r="N28" s="113">
        <v>2147</v>
      </c>
      <c r="O28" s="113">
        <v>1529</v>
      </c>
      <c r="P28" s="113">
        <v>519</v>
      </c>
    </row>
    <row r="29" spans="1:16" s="111" customFormat="1" ht="12.75" customHeight="1">
      <c r="A29" s="84">
        <v>19</v>
      </c>
      <c r="B29" s="227" t="s">
        <v>703</v>
      </c>
      <c r="C29" s="406">
        <v>1512</v>
      </c>
      <c r="D29" s="406">
        <v>1512</v>
      </c>
      <c r="E29" s="406">
        <v>1512</v>
      </c>
      <c r="F29" s="406">
        <v>1512</v>
      </c>
      <c r="G29" s="406">
        <v>1512</v>
      </c>
      <c r="H29" s="406">
        <v>1512</v>
      </c>
      <c r="I29" s="406">
        <v>1512</v>
      </c>
      <c r="J29" s="406">
        <v>1512</v>
      </c>
      <c r="K29" s="406">
        <v>1512</v>
      </c>
      <c r="L29" s="406">
        <v>1512</v>
      </c>
      <c r="M29" s="406">
        <v>1512</v>
      </c>
      <c r="N29" s="113">
        <v>1512</v>
      </c>
      <c r="O29" s="113">
        <v>1512</v>
      </c>
      <c r="P29" s="113">
        <v>1512</v>
      </c>
    </row>
    <row r="30" spans="1:16" s="111" customFormat="1" ht="12.75" customHeight="1">
      <c r="A30" s="84">
        <v>20</v>
      </c>
      <c r="B30" s="227" t="s">
        <v>704</v>
      </c>
      <c r="C30" s="404">
        <v>2673</v>
      </c>
      <c r="D30" s="404">
        <v>2668</v>
      </c>
      <c r="E30" s="404">
        <v>2189</v>
      </c>
      <c r="F30" s="404">
        <v>2189</v>
      </c>
      <c r="G30" s="404">
        <v>2181</v>
      </c>
      <c r="H30" s="404">
        <v>2131</v>
      </c>
      <c r="I30" s="404">
        <v>2130</v>
      </c>
      <c r="J30" s="406">
        <v>2128</v>
      </c>
      <c r="K30" s="406">
        <v>2126</v>
      </c>
      <c r="L30" s="406">
        <v>2121</v>
      </c>
      <c r="M30" s="406">
        <v>2117</v>
      </c>
      <c r="N30" s="113">
        <v>2108</v>
      </c>
      <c r="O30" s="113">
        <v>1920</v>
      </c>
      <c r="P30" s="113">
        <v>1847</v>
      </c>
    </row>
    <row r="31" spans="1:16" s="111" customFormat="1" ht="13.15" customHeight="1">
      <c r="A31" s="84">
        <v>21</v>
      </c>
      <c r="B31" s="227" t="s">
        <v>705</v>
      </c>
      <c r="C31" s="404">
        <v>1377</v>
      </c>
      <c r="D31" s="404">
        <v>1377</v>
      </c>
      <c r="E31" s="404">
        <v>918</v>
      </c>
      <c r="F31" s="404">
        <v>918</v>
      </c>
      <c r="G31" s="404">
        <v>914</v>
      </c>
      <c r="H31" s="404">
        <v>897</v>
      </c>
      <c r="I31" s="404">
        <v>849</v>
      </c>
      <c r="J31" s="406">
        <v>817</v>
      </c>
      <c r="K31" s="406">
        <v>805</v>
      </c>
      <c r="L31" s="406">
        <v>789</v>
      </c>
      <c r="M31" s="406">
        <v>773</v>
      </c>
      <c r="N31" s="113">
        <v>732</v>
      </c>
      <c r="O31" s="113">
        <v>707</v>
      </c>
      <c r="P31" s="113">
        <v>607</v>
      </c>
    </row>
    <row r="32" spans="1:16" ht="12.75" customHeight="1">
      <c r="A32" s="84">
        <v>22</v>
      </c>
      <c r="B32" s="227" t="s">
        <v>706</v>
      </c>
      <c r="C32" s="406">
        <v>4358</v>
      </c>
      <c r="D32" s="406">
        <v>4358</v>
      </c>
      <c r="E32" s="406">
        <v>4279</v>
      </c>
      <c r="F32" s="406">
        <v>4278</v>
      </c>
      <c r="G32" s="406">
        <v>4265</v>
      </c>
      <c r="H32" s="406">
        <v>4249</v>
      </c>
      <c r="I32" s="406">
        <v>3983</v>
      </c>
      <c r="J32" s="406">
        <v>3521</v>
      </c>
      <c r="K32" s="406">
        <v>3155</v>
      </c>
      <c r="L32" s="406">
        <v>3132</v>
      </c>
      <c r="M32" s="406">
        <v>2969</v>
      </c>
      <c r="N32" s="113">
        <v>2540</v>
      </c>
      <c r="O32" s="113">
        <v>2389</v>
      </c>
      <c r="P32" s="113">
        <v>2131</v>
      </c>
    </row>
    <row r="33" spans="1:16">
      <c r="A33" s="84">
        <v>23</v>
      </c>
      <c r="B33" s="227" t="s">
        <v>707</v>
      </c>
      <c r="C33" s="406">
        <v>1949</v>
      </c>
      <c r="D33" s="406">
        <v>1949</v>
      </c>
      <c r="E33" s="406">
        <v>1949</v>
      </c>
      <c r="F33" s="406">
        <v>1949</v>
      </c>
      <c r="G33" s="406">
        <v>1949</v>
      </c>
      <c r="H33" s="406">
        <v>1949</v>
      </c>
      <c r="I33" s="406">
        <v>1949</v>
      </c>
      <c r="J33" s="406">
        <v>1949</v>
      </c>
      <c r="K33" s="406">
        <v>1949</v>
      </c>
      <c r="L33" s="406">
        <v>1949</v>
      </c>
      <c r="M33" s="406">
        <v>1949</v>
      </c>
      <c r="N33" s="113">
        <v>1949</v>
      </c>
      <c r="O33" s="113">
        <v>1949</v>
      </c>
      <c r="P33" s="113">
        <v>1949</v>
      </c>
    </row>
    <row r="34" spans="1:16">
      <c r="A34" s="84">
        <v>24</v>
      </c>
      <c r="B34" s="227" t="s">
        <v>708</v>
      </c>
      <c r="C34" s="406">
        <v>1206</v>
      </c>
      <c r="D34" s="406">
        <v>1206</v>
      </c>
      <c r="E34" s="406">
        <v>1206</v>
      </c>
      <c r="F34" s="406">
        <v>1206</v>
      </c>
      <c r="G34" s="406">
        <v>1206</v>
      </c>
      <c r="H34" s="406">
        <v>1206</v>
      </c>
      <c r="I34" s="406">
        <v>1206</v>
      </c>
      <c r="J34" s="406">
        <v>1206</v>
      </c>
      <c r="K34" s="406">
        <v>1206</v>
      </c>
      <c r="L34" s="406">
        <v>1206</v>
      </c>
      <c r="M34" s="406">
        <v>1206</v>
      </c>
      <c r="N34" s="113">
        <v>1206</v>
      </c>
      <c r="O34" s="113">
        <v>1206</v>
      </c>
      <c r="P34" s="113">
        <v>1206</v>
      </c>
    </row>
    <row r="35" spans="1:16">
      <c r="A35" s="84">
        <v>25</v>
      </c>
      <c r="B35" s="227" t="s">
        <v>709</v>
      </c>
      <c r="C35" s="406">
        <v>1029</v>
      </c>
      <c r="D35" s="406">
        <v>1025</v>
      </c>
      <c r="E35" s="406">
        <v>1022</v>
      </c>
      <c r="F35" s="406">
        <v>1022</v>
      </c>
      <c r="G35" s="406">
        <v>1019</v>
      </c>
      <c r="H35" s="406">
        <v>950</v>
      </c>
      <c r="I35" s="406">
        <v>934</v>
      </c>
      <c r="J35" s="406">
        <v>928</v>
      </c>
      <c r="K35" s="406">
        <v>918</v>
      </c>
      <c r="L35" s="406">
        <v>861</v>
      </c>
      <c r="M35" s="406">
        <v>826</v>
      </c>
      <c r="N35" s="113">
        <v>599</v>
      </c>
      <c r="O35" s="113">
        <v>588</v>
      </c>
      <c r="P35" s="113">
        <v>418</v>
      </c>
    </row>
    <row r="36" spans="1:16">
      <c r="A36" s="84">
        <v>26</v>
      </c>
      <c r="B36" s="227" t="s">
        <v>710</v>
      </c>
      <c r="C36" s="406">
        <v>2142</v>
      </c>
      <c r="D36" s="406">
        <v>2135</v>
      </c>
      <c r="E36" s="406">
        <v>2057</v>
      </c>
      <c r="F36" s="406">
        <v>2057</v>
      </c>
      <c r="G36" s="406">
        <v>2056</v>
      </c>
      <c r="H36" s="406">
        <v>2056</v>
      </c>
      <c r="I36" s="406">
        <v>2055</v>
      </c>
      <c r="J36" s="406">
        <v>2054</v>
      </c>
      <c r="K36" s="406">
        <v>2053</v>
      </c>
      <c r="L36" s="406">
        <v>2052</v>
      </c>
      <c r="M36" s="406">
        <v>1924</v>
      </c>
      <c r="N36" s="113">
        <v>1673</v>
      </c>
      <c r="O36" s="113">
        <v>1503</v>
      </c>
      <c r="P36" s="113">
        <v>1318</v>
      </c>
    </row>
    <row r="37" spans="1:16">
      <c r="A37" s="84">
        <v>27</v>
      </c>
      <c r="B37" s="227" t="s">
        <v>711</v>
      </c>
      <c r="C37" s="406">
        <v>2011</v>
      </c>
      <c r="D37" s="406">
        <v>2010</v>
      </c>
      <c r="E37" s="406">
        <v>2004</v>
      </c>
      <c r="F37" s="406">
        <v>2004</v>
      </c>
      <c r="G37" s="406">
        <v>2004</v>
      </c>
      <c r="H37" s="406">
        <v>2004</v>
      </c>
      <c r="I37" s="406">
        <v>2004</v>
      </c>
      <c r="J37" s="406">
        <v>2004</v>
      </c>
      <c r="K37" s="406">
        <v>2002</v>
      </c>
      <c r="L37" s="406">
        <v>2002</v>
      </c>
      <c r="M37" s="406">
        <v>1962</v>
      </c>
      <c r="N37" s="113">
        <v>1936</v>
      </c>
      <c r="O37" s="113">
        <v>1928</v>
      </c>
      <c r="P37" s="113">
        <v>1870</v>
      </c>
    </row>
    <row r="38" spans="1:16">
      <c r="A38" s="84">
        <v>28</v>
      </c>
      <c r="B38" s="227" t="s">
        <v>712</v>
      </c>
      <c r="C38" s="406">
        <v>1403</v>
      </c>
      <c r="D38" s="406">
        <v>1403</v>
      </c>
      <c r="E38" s="406">
        <v>1403</v>
      </c>
      <c r="F38" s="406">
        <v>1403</v>
      </c>
      <c r="G38" s="406">
        <v>1403</v>
      </c>
      <c r="H38" s="406">
        <v>1403</v>
      </c>
      <c r="I38" s="406">
        <v>1403</v>
      </c>
      <c r="J38" s="406">
        <v>1403</v>
      </c>
      <c r="K38" s="406">
        <v>1403</v>
      </c>
      <c r="L38" s="406">
        <v>1403</v>
      </c>
      <c r="M38" s="406">
        <v>1403</v>
      </c>
      <c r="N38" s="113">
        <v>1403</v>
      </c>
      <c r="O38" s="113">
        <v>1403</v>
      </c>
      <c r="P38" s="113">
        <v>1403</v>
      </c>
    </row>
    <row r="39" spans="1:16">
      <c r="A39" s="84">
        <v>29</v>
      </c>
      <c r="B39" s="227" t="s">
        <v>713</v>
      </c>
      <c r="C39" s="406">
        <v>907</v>
      </c>
      <c r="D39" s="406">
        <v>907</v>
      </c>
      <c r="E39" s="406">
        <v>895</v>
      </c>
      <c r="F39" s="406">
        <v>895</v>
      </c>
      <c r="G39" s="406">
        <v>891</v>
      </c>
      <c r="H39" s="406">
        <v>884</v>
      </c>
      <c r="I39" s="406">
        <v>873</v>
      </c>
      <c r="J39" s="406">
        <v>865</v>
      </c>
      <c r="K39" s="406">
        <v>857</v>
      </c>
      <c r="L39" s="406">
        <v>844</v>
      </c>
      <c r="M39" s="406">
        <v>825</v>
      </c>
      <c r="N39" s="113">
        <v>699</v>
      </c>
      <c r="O39" s="113">
        <v>392</v>
      </c>
      <c r="P39" s="113">
        <v>233</v>
      </c>
    </row>
    <row r="40" spans="1:16">
      <c r="A40" s="84">
        <v>30</v>
      </c>
      <c r="B40" s="227" t="s">
        <v>714</v>
      </c>
      <c r="C40" s="406">
        <v>2589</v>
      </c>
      <c r="D40" s="406">
        <v>2589</v>
      </c>
      <c r="E40" s="406">
        <v>2585</v>
      </c>
      <c r="F40" s="406">
        <v>2585</v>
      </c>
      <c r="G40" s="406">
        <v>2585</v>
      </c>
      <c r="H40" s="406">
        <v>2585</v>
      </c>
      <c r="I40" s="406">
        <v>2585</v>
      </c>
      <c r="J40" s="406">
        <v>2585</v>
      </c>
      <c r="K40" s="406">
        <v>2585</v>
      </c>
      <c r="L40" s="406">
        <v>2585</v>
      </c>
      <c r="M40" s="406">
        <v>2584</v>
      </c>
      <c r="N40" s="113">
        <v>2559</v>
      </c>
      <c r="O40" s="113">
        <v>2312</v>
      </c>
      <c r="P40" s="113">
        <v>2074</v>
      </c>
    </row>
    <row r="41" spans="1:16">
      <c r="A41" s="418"/>
      <c r="B41" s="395" t="s">
        <v>715</v>
      </c>
      <c r="C41" s="445">
        <f t="shared" ref="C41:P41" si="0">SUM(C11:C40)</f>
        <v>57577</v>
      </c>
      <c r="D41" s="445">
        <f t="shared" si="0"/>
        <v>57517</v>
      </c>
      <c r="E41" s="445">
        <f t="shared" si="0"/>
        <v>56001</v>
      </c>
      <c r="F41" s="445">
        <f t="shared" si="0"/>
        <v>55984</v>
      </c>
      <c r="G41" s="445">
        <f t="shared" si="0"/>
        <v>55852</v>
      </c>
      <c r="H41" s="445">
        <f t="shared" si="0"/>
        <v>55643</v>
      </c>
      <c r="I41" s="445">
        <f t="shared" si="0"/>
        <v>55187</v>
      </c>
      <c r="J41" s="445">
        <f t="shared" si="0"/>
        <v>54532</v>
      </c>
      <c r="K41" s="445">
        <f t="shared" si="0"/>
        <v>53689</v>
      </c>
      <c r="L41" s="445">
        <f t="shared" si="0"/>
        <v>53023</v>
      </c>
      <c r="M41" s="445">
        <f t="shared" si="0"/>
        <v>51766</v>
      </c>
      <c r="N41" s="445">
        <f t="shared" si="0"/>
        <v>49288</v>
      </c>
      <c r="O41" s="445">
        <f t="shared" si="0"/>
        <v>45673</v>
      </c>
      <c r="P41" s="445">
        <f t="shared" si="0"/>
        <v>39677</v>
      </c>
    </row>
    <row r="44" spans="1:16">
      <c r="H44" s="1063" t="s">
        <v>12</v>
      </c>
      <c r="I44" s="1063"/>
      <c r="J44" s="1063"/>
      <c r="K44" s="1063"/>
      <c r="L44" s="1063"/>
      <c r="M44" s="1063"/>
    </row>
    <row r="45" spans="1:16">
      <c r="H45" s="1063" t="s">
        <v>13</v>
      </c>
      <c r="I45" s="1063"/>
      <c r="J45" s="1063"/>
      <c r="K45" s="1063"/>
      <c r="L45" s="1063"/>
      <c r="M45" s="1063"/>
    </row>
    <row r="46" spans="1:16">
      <c r="H46" s="1063" t="s">
        <v>86</v>
      </c>
      <c r="I46" s="1063"/>
      <c r="J46" s="1063"/>
      <c r="K46" s="1063"/>
      <c r="L46" s="1063"/>
      <c r="M46" s="1063"/>
    </row>
    <row r="47" spans="1:16">
      <c r="A47" s="148" t="s">
        <v>11</v>
      </c>
      <c r="H47" s="1064" t="s">
        <v>83</v>
      </c>
      <c r="I47" s="1064"/>
      <c r="J47" s="1064"/>
      <c r="K47" s="1064"/>
    </row>
  </sheetData>
  <mergeCells count="14">
    <mergeCell ref="H44:M44"/>
    <mergeCell ref="H45:M45"/>
    <mergeCell ref="H46:M46"/>
    <mergeCell ref="H47:K47"/>
    <mergeCell ref="H1:I1"/>
    <mergeCell ref="A3:M3"/>
    <mergeCell ref="A4:M4"/>
    <mergeCell ref="K7:M7"/>
    <mergeCell ref="A8:A9"/>
    <mergeCell ref="B8:B9"/>
    <mergeCell ref="D2:G2"/>
    <mergeCell ref="C8:C9"/>
    <mergeCell ref="D8:D9"/>
    <mergeCell ref="E8:P8"/>
  </mergeCells>
  <printOptions horizontalCentered="1"/>
  <pageMargins left="0.70866141732283472" right="0.70866141732283472" top="0.23622047244094491" bottom="0" header="0.31496062992125984" footer="0.31496062992125984"/>
  <pageSetup paperSize="9" scale="7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48"/>
  <sheetViews>
    <sheetView topLeftCell="A16" zoomScaleSheetLayoutView="90" workbookViewId="0">
      <selection activeCell="N48" sqref="N48"/>
    </sheetView>
  </sheetViews>
  <sheetFormatPr defaultRowHeight="12.75"/>
  <cols>
    <col min="1" max="1" width="5.85546875" style="148" customWidth="1"/>
    <col min="2" max="2" width="21.140625" style="148" customWidth="1"/>
    <col min="3" max="3" width="16" style="148" customWidth="1"/>
    <col min="4" max="4" width="23.28515625" style="148" customWidth="1"/>
    <col min="5" max="6" width="10.28515625" style="148" customWidth="1"/>
    <col min="7" max="8" width="10.42578125" style="148" customWidth="1"/>
    <col min="9" max="9" width="10.7109375" style="148" customWidth="1"/>
    <col min="10" max="10" width="11.140625" style="148" customWidth="1"/>
    <col min="11" max="11" width="12.42578125" style="148" customWidth="1"/>
    <col min="12" max="12" width="12.28515625" style="148" customWidth="1"/>
    <col min="13" max="13" width="14" style="148" customWidth="1"/>
    <col min="14" max="16384" width="9.140625" style="148"/>
  </cols>
  <sheetData>
    <row r="1" spans="1:16">
      <c r="H1" s="1064"/>
      <c r="I1" s="1064"/>
      <c r="L1" s="1210" t="s">
        <v>584</v>
      </c>
      <c r="M1" s="1210"/>
    </row>
    <row r="2" spans="1:16">
      <c r="A2" s="1064" t="s">
        <v>512</v>
      </c>
      <c r="B2" s="1064"/>
      <c r="C2" s="1064"/>
      <c r="D2" s="1064"/>
      <c r="E2" s="1064"/>
      <c r="F2" s="1064"/>
      <c r="G2" s="1064"/>
      <c r="H2" s="1064"/>
      <c r="I2" s="1064"/>
      <c r="J2" s="1064"/>
      <c r="K2" s="1064"/>
      <c r="L2" s="1064"/>
      <c r="M2" s="1064"/>
    </row>
    <row r="3" spans="1:16" s="152" customFormat="1" ht="16.5">
      <c r="A3" s="1207" t="s">
        <v>966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</row>
    <row r="4" spans="1:16" s="152" customFormat="1" ht="20.25" customHeight="1">
      <c r="A4" s="1208" t="s">
        <v>968</v>
      </c>
      <c r="B4" s="1208"/>
      <c r="C4" s="1208"/>
      <c r="D4" s="1208"/>
      <c r="E4" s="1208"/>
      <c r="F4" s="1208"/>
      <c r="G4" s="1208"/>
      <c r="H4" s="1208"/>
      <c r="I4" s="1208"/>
      <c r="J4" s="1208"/>
      <c r="K4" s="1208"/>
      <c r="L4" s="1208"/>
      <c r="M4" s="1208"/>
    </row>
    <row r="6" spans="1:16">
      <c r="A6" s="561" t="s">
        <v>684</v>
      </c>
      <c r="B6" s="154"/>
      <c r="C6" s="155"/>
      <c r="D6" s="155"/>
      <c r="E6" s="155"/>
      <c r="F6" s="155"/>
      <c r="G6" s="155"/>
      <c r="H6" s="155"/>
      <c r="I6" s="155"/>
      <c r="J6" s="155"/>
    </row>
    <row r="8" spans="1:16" s="156" customFormat="1" ht="15" customHeight="1">
      <c r="A8" s="148"/>
      <c r="B8" s="148"/>
      <c r="C8" s="148"/>
      <c r="D8" s="148"/>
      <c r="E8" s="148"/>
      <c r="F8" s="148"/>
      <c r="G8" s="148"/>
      <c r="H8" s="148"/>
      <c r="I8" s="148"/>
      <c r="J8" s="148"/>
      <c r="K8" s="1098" t="s">
        <v>884</v>
      </c>
      <c r="L8" s="1098"/>
      <c r="M8" s="1098"/>
    </row>
    <row r="9" spans="1:16" s="156" customFormat="1" ht="20.25" customHeight="1">
      <c r="A9" s="1153" t="s">
        <v>2</v>
      </c>
      <c r="B9" s="1153" t="s">
        <v>3</v>
      </c>
      <c r="C9" s="1161" t="s">
        <v>287</v>
      </c>
      <c r="D9" s="1211" t="s">
        <v>582</v>
      </c>
      <c r="E9" s="1212" t="s">
        <v>583</v>
      </c>
      <c r="F9" s="1213"/>
      <c r="G9" s="1213"/>
      <c r="H9" s="1213"/>
      <c r="I9" s="1213"/>
      <c r="J9" s="1213"/>
      <c r="K9" s="1213"/>
      <c r="L9" s="1213"/>
      <c r="M9" s="1213"/>
      <c r="N9" s="1213"/>
      <c r="O9" s="1213"/>
      <c r="P9" s="1213"/>
    </row>
    <row r="10" spans="1:16" s="156" customFormat="1" ht="24.75" customHeight="1">
      <c r="A10" s="1209"/>
      <c r="B10" s="1209"/>
      <c r="C10" s="1162"/>
      <c r="D10" s="1211"/>
      <c r="E10" s="609" t="s">
        <v>290</v>
      </c>
      <c r="F10" s="609" t="s">
        <v>291</v>
      </c>
      <c r="G10" s="609" t="s">
        <v>292</v>
      </c>
      <c r="H10" s="559" t="s">
        <v>293</v>
      </c>
      <c r="I10" s="559" t="s">
        <v>294</v>
      </c>
      <c r="J10" s="559" t="s">
        <v>295</v>
      </c>
      <c r="K10" s="559" t="s">
        <v>296</v>
      </c>
      <c r="L10" s="559" t="s">
        <v>297</v>
      </c>
      <c r="M10" s="559" t="s">
        <v>298</v>
      </c>
      <c r="N10" s="559" t="s">
        <v>875</v>
      </c>
      <c r="O10" s="559" t="s">
        <v>876</v>
      </c>
      <c r="P10" s="559" t="s">
        <v>877</v>
      </c>
    </row>
    <row r="11" spans="1:16" s="156" customFormat="1" ht="12.75" customHeight="1">
      <c r="A11" s="560">
        <v>1</v>
      </c>
      <c r="B11" s="560">
        <v>2</v>
      </c>
      <c r="C11" s="560">
        <v>3</v>
      </c>
      <c r="D11" s="560">
        <v>4</v>
      </c>
      <c r="E11" s="560">
        <v>5</v>
      </c>
      <c r="F11" s="560">
        <v>6</v>
      </c>
      <c r="G11" s="560">
        <v>7</v>
      </c>
      <c r="H11" s="560">
        <v>8</v>
      </c>
      <c r="I11" s="560">
        <v>9</v>
      </c>
      <c r="J11" s="560">
        <v>10</v>
      </c>
      <c r="K11" s="560">
        <v>11</v>
      </c>
      <c r="L11" s="560">
        <v>12</v>
      </c>
      <c r="M11" s="560">
        <v>13</v>
      </c>
      <c r="N11" s="560">
        <v>14</v>
      </c>
      <c r="O11" s="560">
        <v>15</v>
      </c>
      <c r="P11" s="560">
        <v>16</v>
      </c>
    </row>
    <row r="12" spans="1:16" s="156" customFormat="1" ht="12.75" customHeight="1">
      <c r="A12" s="84">
        <v>1</v>
      </c>
      <c r="B12" s="225" t="s">
        <v>685</v>
      </c>
      <c r="C12" s="502">
        <v>1650</v>
      </c>
      <c r="D12" s="377">
        <v>1649</v>
      </c>
      <c r="E12" s="377">
        <v>1454</v>
      </c>
      <c r="F12" s="377">
        <v>0</v>
      </c>
      <c r="G12" s="377">
        <v>1426</v>
      </c>
      <c r="H12" s="377">
        <v>1461</v>
      </c>
      <c r="I12" s="377">
        <v>1479</v>
      </c>
      <c r="J12" s="377">
        <v>1446</v>
      </c>
      <c r="K12" s="377">
        <v>1456</v>
      </c>
      <c r="L12" s="377">
        <v>1387</v>
      </c>
      <c r="M12" s="377">
        <v>1327</v>
      </c>
      <c r="N12" s="406">
        <v>1363</v>
      </c>
      <c r="O12" s="406">
        <v>1375</v>
      </c>
      <c r="P12" s="406">
        <v>1421</v>
      </c>
    </row>
    <row r="13" spans="1:16" s="156" customFormat="1" ht="12.75" customHeight="1">
      <c r="A13" s="84">
        <v>2</v>
      </c>
      <c r="B13" s="225" t="s">
        <v>686</v>
      </c>
      <c r="C13" s="502">
        <v>2906</v>
      </c>
      <c r="D13" s="377">
        <v>2818</v>
      </c>
      <c r="E13" s="377">
        <v>2713</v>
      </c>
      <c r="F13" s="377">
        <v>0</v>
      </c>
      <c r="G13" s="377">
        <v>2621</v>
      </c>
      <c r="H13" s="377">
        <v>2697</v>
      </c>
      <c r="I13" s="377">
        <v>2716</v>
      </c>
      <c r="J13" s="377">
        <v>2712</v>
      </c>
      <c r="K13" s="377">
        <v>2685</v>
      </c>
      <c r="L13" s="377">
        <v>2639</v>
      </c>
      <c r="M13" s="377">
        <v>2609</v>
      </c>
      <c r="N13" s="406">
        <v>2676</v>
      </c>
      <c r="O13" s="406">
        <v>2635</v>
      </c>
      <c r="P13" s="406">
        <v>2595</v>
      </c>
    </row>
    <row r="14" spans="1:16" s="156" customFormat="1" ht="12.75" customHeight="1">
      <c r="A14" s="84">
        <v>3</v>
      </c>
      <c r="B14" s="225" t="s">
        <v>687</v>
      </c>
      <c r="C14" s="502">
        <v>1778</v>
      </c>
      <c r="D14" s="377">
        <v>1772</v>
      </c>
      <c r="E14" s="377">
        <v>1735</v>
      </c>
      <c r="F14" s="377">
        <v>0</v>
      </c>
      <c r="G14" s="377">
        <v>1729</v>
      </c>
      <c r="H14" s="377">
        <v>1745</v>
      </c>
      <c r="I14" s="377">
        <v>1748</v>
      </c>
      <c r="J14" s="377">
        <v>1737</v>
      </c>
      <c r="K14" s="377">
        <v>1729</v>
      </c>
      <c r="L14" s="377">
        <v>1708</v>
      </c>
      <c r="M14" s="377">
        <v>1697</v>
      </c>
      <c r="N14" s="406">
        <v>1687</v>
      </c>
      <c r="O14" s="406">
        <v>1687</v>
      </c>
      <c r="P14" s="406">
        <v>1667</v>
      </c>
    </row>
    <row r="15" spans="1:16" s="156" customFormat="1" ht="12.75" customHeight="1">
      <c r="A15" s="84">
        <v>4</v>
      </c>
      <c r="B15" s="225" t="s">
        <v>688</v>
      </c>
      <c r="C15" s="502">
        <v>1906</v>
      </c>
      <c r="D15" s="377">
        <v>1861</v>
      </c>
      <c r="E15" s="377">
        <v>1862</v>
      </c>
      <c r="F15" s="377">
        <v>0</v>
      </c>
      <c r="G15" s="377">
        <v>1872</v>
      </c>
      <c r="H15" s="377">
        <v>1825</v>
      </c>
      <c r="I15" s="377">
        <v>1825</v>
      </c>
      <c r="J15" s="377">
        <v>1800</v>
      </c>
      <c r="K15" s="377">
        <v>1813</v>
      </c>
      <c r="L15" s="377">
        <v>1805</v>
      </c>
      <c r="M15" s="377">
        <v>1856</v>
      </c>
      <c r="N15" s="406">
        <v>1858</v>
      </c>
      <c r="O15" s="406">
        <v>1843</v>
      </c>
      <c r="P15" s="406">
        <v>1860</v>
      </c>
    </row>
    <row r="16" spans="1:16" s="156" customFormat="1" ht="12.75" customHeight="1">
      <c r="A16" s="84">
        <v>5</v>
      </c>
      <c r="B16" s="225" t="s">
        <v>689</v>
      </c>
      <c r="C16" s="545">
        <v>2283</v>
      </c>
      <c r="D16" s="377">
        <v>2251</v>
      </c>
      <c r="E16" s="377">
        <v>2123</v>
      </c>
      <c r="F16" s="377">
        <v>0</v>
      </c>
      <c r="G16" s="377">
        <v>2031</v>
      </c>
      <c r="H16" s="377">
        <v>2096</v>
      </c>
      <c r="I16" s="377">
        <v>2116</v>
      </c>
      <c r="J16" s="377">
        <v>2046</v>
      </c>
      <c r="K16" s="377">
        <v>1989</v>
      </c>
      <c r="L16" s="377">
        <v>2005</v>
      </c>
      <c r="M16" s="377">
        <v>1992</v>
      </c>
      <c r="N16" s="406">
        <v>2002</v>
      </c>
      <c r="O16" s="406">
        <v>1919</v>
      </c>
      <c r="P16" s="406">
        <v>1886</v>
      </c>
    </row>
    <row r="17" spans="1:16" s="156" customFormat="1" ht="12.75" customHeight="1">
      <c r="A17" s="84">
        <v>6</v>
      </c>
      <c r="B17" s="225" t="s">
        <v>690</v>
      </c>
      <c r="C17" s="545">
        <v>805</v>
      </c>
      <c r="D17" s="377">
        <v>803</v>
      </c>
      <c r="E17" s="377">
        <v>787</v>
      </c>
      <c r="F17" s="377">
        <v>0</v>
      </c>
      <c r="G17" s="377">
        <v>727</v>
      </c>
      <c r="H17" s="377">
        <v>757</v>
      </c>
      <c r="I17" s="377">
        <v>749</v>
      </c>
      <c r="J17" s="377">
        <v>770</v>
      </c>
      <c r="K17" s="377">
        <v>749</v>
      </c>
      <c r="L17" s="377">
        <v>726</v>
      </c>
      <c r="M17" s="377">
        <v>762</v>
      </c>
      <c r="N17" s="406">
        <v>758</v>
      </c>
      <c r="O17" s="406">
        <v>741</v>
      </c>
      <c r="P17" s="406">
        <v>738</v>
      </c>
    </row>
    <row r="18" spans="1:16" s="156" customFormat="1" ht="12.75" customHeight="1">
      <c r="A18" s="84">
        <v>7</v>
      </c>
      <c r="B18" s="225" t="s">
        <v>691</v>
      </c>
      <c r="C18" s="502">
        <v>2327</v>
      </c>
      <c r="D18" s="377">
        <v>2331</v>
      </c>
      <c r="E18" s="377">
        <v>2211</v>
      </c>
      <c r="F18" s="377">
        <v>0</v>
      </c>
      <c r="G18" s="377">
        <v>2107</v>
      </c>
      <c r="H18" s="377">
        <v>2227</v>
      </c>
      <c r="I18" s="377">
        <v>2231</v>
      </c>
      <c r="J18" s="377">
        <v>2185</v>
      </c>
      <c r="K18" s="377">
        <v>2163</v>
      </c>
      <c r="L18" s="377">
        <v>2154</v>
      </c>
      <c r="M18" s="377">
        <v>2123</v>
      </c>
      <c r="N18" s="406">
        <v>2248</v>
      </c>
      <c r="O18" s="406">
        <v>2218</v>
      </c>
      <c r="P18" s="406">
        <v>2202</v>
      </c>
    </row>
    <row r="19" spans="1:16" s="156" customFormat="1" ht="12.75" customHeight="1">
      <c r="A19" s="84">
        <v>8</v>
      </c>
      <c r="B19" s="225" t="s">
        <v>692</v>
      </c>
      <c r="C19" s="502">
        <v>597</v>
      </c>
      <c r="D19" s="377">
        <v>585</v>
      </c>
      <c r="E19" s="377">
        <v>544</v>
      </c>
      <c r="F19" s="377">
        <v>0</v>
      </c>
      <c r="G19" s="377">
        <v>523</v>
      </c>
      <c r="H19" s="377">
        <v>524</v>
      </c>
      <c r="I19" s="377">
        <v>526</v>
      </c>
      <c r="J19" s="377">
        <v>518</v>
      </c>
      <c r="K19" s="377">
        <v>529</v>
      </c>
      <c r="L19" s="377">
        <v>506</v>
      </c>
      <c r="M19" s="377">
        <v>514</v>
      </c>
      <c r="N19" s="406">
        <v>533</v>
      </c>
      <c r="O19" s="406">
        <v>512</v>
      </c>
      <c r="P19" s="406">
        <v>491</v>
      </c>
    </row>
    <row r="20" spans="1:16" s="156" customFormat="1" ht="12.75" customHeight="1">
      <c r="A20" s="84">
        <v>9</v>
      </c>
      <c r="B20" s="225" t="s">
        <v>693</v>
      </c>
      <c r="C20" s="502">
        <v>1519</v>
      </c>
      <c r="D20" s="377">
        <v>1523</v>
      </c>
      <c r="E20" s="377">
        <v>1547</v>
      </c>
      <c r="F20" s="377">
        <v>0</v>
      </c>
      <c r="G20" s="377">
        <v>1545</v>
      </c>
      <c r="H20" s="377">
        <v>1498</v>
      </c>
      <c r="I20" s="377">
        <v>1498</v>
      </c>
      <c r="J20" s="377">
        <v>1501</v>
      </c>
      <c r="K20" s="377">
        <v>1500</v>
      </c>
      <c r="L20" s="377">
        <v>1504</v>
      </c>
      <c r="M20" s="377">
        <v>1502</v>
      </c>
      <c r="N20" s="406">
        <v>1509</v>
      </c>
      <c r="O20" s="406">
        <v>1505</v>
      </c>
      <c r="P20" s="406">
        <v>1505</v>
      </c>
    </row>
    <row r="21" spans="1:16" s="156" customFormat="1" ht="12.75" customHeight="1">
      <c r="A21" s="84">
        <v>10</v>
      </c>
      <c r="B21" s="225" t="s">
        <v>694</v>
      </c>
      <c r="C21" s="502">
        <v>1328</v>
      </c>
      <c r="D21" s="377">
        <v>1247</v>
      </c>
      <c r="E21" s="377">
        <v>1191</v>
      </c>
      <c r="F21" s="377">
        <v>0</v>
      </c>
      <c r="G21" s="377">
        <v>1067</v>
      </c>
      <c r="H21" s="377">
        <v>1117</v>
      </c>
      <c r="I21" s="377">
        <v>1103</v>
      </c>
      <c r="J21" s="377">
        <v>1062</v>
      </c>
      <c r="K21" s="377">
        <v>1062</v>
      </c>
      <c r="L21" s="377">
        <v>1010</v>
      </c>
      <c r="M21" s="377">
        <v>1089</v>
      </c>
      <c r="N21" s="406">
        <v>1112</v>
      </c>
      <c r="O21" s="406">
        <v>1030</v>
      </c>
      <c r="P21" s="406">
        <v>1061</v>
      </c>
    </row>
    <row r="22" spans="1:16" s="156" customFormat="1" ht="12.75" customHeight="1">
      <c r="A22" s="84">
        <v>11</v>
      </c>
      <c r="B22" s="225" t="s">
        <v>695</v>
      </c>
      <c r="C22" s="502">
        <v>3576</v>
      </c>
      <c r="D22" s="377">
        <v>3496</v>
      </c>
      <c r="E22" s="377">
        <v>3211</v>
      </c>
      <c r="F22" s="377">
        <v>0</v>
      </c>
      <c r="G22" s="377">
        <v>3315</v>
      </c>
      <c r="H22" s="377">
        <v>3236</v>
      </c>
      <c r="I22" s="377">
        <v>3232</v>
      </c>
      <c r="J22" s="377">
        <v>3275</v>
      </c>
      <c r="K22" s="377">
        <v>3182</v>
      </c>
      <c r="L22" s="377">
        <v>3205</v>
      </c>
      <c r="M22" s="377">
        <v>3185</v>
      </c>
      <c r="N22" s="406">
        <v>3285</v>
      </c>
      <c r="O22" s="406">
        <v>3213</v>
      </c>
      <c r="P22" s="406">
        <v>3137</v>
      </c>
    </row>
    <row r="23" spans="1:16" s="156" customFormat="1" ht="12.75" customHeight="1">
      <c r="A23" s="84">
        <v>12</v>
      </c>
      <c r="B23" s="225" t="s">
        <v>696</v>
      </c>
      <c r="C23" s="502">
        <v>1483</v>
      </c>
      <c r="D23" s="377">
        <v>1475</v>
      </c>
      <c r="E23" s="377">
        <v>1456</v>
      </c>
      <c r="F23" s="377">
        <v>0</v>
      </c>
      <c r="G23" s="377">
        <v>1455</v>
      </c>
      <c r="H23" s="377">
        <v>1457</v>
      </c>
      <c r="I23" s="377">
        <v>1457</v>
      </c>
      <c r="J23" s="377">
        <v>1459</v>
      </c>
      <c r="K23" s="377">
        <v>1458</v>
      </c>
      <c r="L23" s="377">
        <v>1443</v>
      </c>
      <c r="M23" s="377">
        <v>1351</v>
      </c>
      <c r="N23" s="406">
        <v>1366</v>
      </c>
      <c r="O23" s="406">
        <v>1362</v>
      </c>
      <c r="P23" s="406">
        <v>1390</v>
      </c>
    </row>
    <row r="24" spans="1:16" s="156" customFormat="1" ht="12.75" customHeight="1">
      <c r="A24" s="84">
        <v>13</v>
      </c>
      <c r="B24" s="225" t="s">
        <v>697</v>
      </c>
      <c r="C24" s="502">
        <v>2391</v>
      </c>
      <c r="D24" s="377">
        <v>2373</v>
      </c>
      <c r="E24" s="377">
        <v>2401</v>
      </c>
      <c r="F24" s="377">
        <v>0</v>
      </c>
      <c r="G24" s="377">
        <v>1989</v>
      </c>
      <c r="H24" s="377">
        <v>2211</v>
      </c>
      <c r="I24" s="377">
        <v>2205</v>
      </c>
      <c r="J24" s="377">
        <v>2273</v>
      </c>
      <c r="K24" s="377">
        <v>2198</v>
      </c>
      <c r="L24" s="377">
        <v>2241</v>
      </c>
      <c r="M24" s="377">
        <v>2133</v>
      </c>
      <c r="N24" s="406">
        <v>2216</v>
      </c>
      <c r="O24" s="406">
        <v>2163</v>
      </c>
      <c r="P24" s="406">
        <v>2109</v>
      </c>
    </row>
    <row r="25" spans="1:16" s="156" customFormat="1" ht="12.75" customHeight="1">
      <c r="A25" s="84">
        <v>14</v>
      </c>
      <c r="B25" s="225" t="s">
        <v>698</v>
      </c>
      <c r="C25" s="502">
        <v>671</v>
      </c>
      <c r="D25" s="377">
        <v>671</v>
      </c>
      <c r="E25" s="377">
        <v>660</v>
      </c>
      <c r="F25" s="377">
        <v>0</v>
      </c>
      <c r="G25" s="377">
        <v>609</v>
      </c>
      <c r="H25" s="377">
        <v>669</v>
      </c>
      <c r="I25" s="377">
        <v>661</v>
      </c>
      <c r="J25" s="377">
        <v>664</v>
      </c>
      <c r="K25" s="377">
        <v>646</v>
      </c>
      <c r="L25" s="377">
        <v>634</v>
      </c>
      <c r="M25" s="377">
        <v>634</v>
      </c>
      <c r="N25" s="406">
        <v>671</v>
      </c>
      <c r="O25" s="406">
        <v>671</v>
      </c>
      <c r="P25" s="406">
        <v>625</v>
      </c>
    </row>
    <row r="26" spans="1:16" s="156" customFormat="1" ht="12.75" customHeight="1">
      <c r="A26" s="84">
        <v>15</v>
      </c>
      <c r="B26" s="225" t="s">
        <v>699</v>
      </c>
      <c r="C26" s="545">
        <v>2433</v>
      </c>
      <c r="D26" s="377">
        <v>2370</v>
      </c>
      <c r="E26" s="377">
        <v>2067</v>
      </c>
      <c r="F26" s="377">
        <v>0</v>
      </c>
      <c r="G26" s="377">
        <v>2052</v>
      </c>
      <c r="H26" s="377">
        <v>2039</v>
      </c>
      <c r="I26" s="377">
        <v>2057</v>
      </c>
      <c r="J26" s="377">
        <v>1991</v>
      </c>
      <c r="K26" s="377">
        <v>1969</v>
      </c>
      <c r="L26" s="377">
        <v>1951</v>
      </c>
      <c r="M26" s="377">
        <v>2017</v>
      </c>
      <c r="N26" s="406">
        <v>2211</v>
      </c>
      <c r="O26" s="406">
        <v>2045</v>
      </c>
      <c r="P26" s="406">
        <v>1988</v>
      </c>
    </row>
    <row r="27" spans="1:16" ht="15">
      <c r="A27" s="84">
        <v>16</v>
      </c>
      <c r="B27" s="227" t="s">
        <v>700</v>
      </c>
      <c r="C27" s="446">
        <v>1935</v>
      </c>
      <c r="D27" s="406">
        <v>1925</v>
      </c>
      <c r="E27" s="406">
        <v>1162</v>
      </c>
      <c r="F27" s="377">
        <v>0</v>
      </c>
      <c r="G27" s="406">
        <v>1099</v>
      </c>
      <c r="H27" s="406">
        <v>1269</v>
      </c>
      <c r="I27" s="406">
        <v>1279</v>
      </c>
      <c r="J27" s="406">
        <v>1184</v>
      </c>
      <c r="K27" s="406">
        <v>1216</v>
      </c>
      <c r="L27" s="406">
        <v>1199</v>
      </c>
      <c r="M27" s="406">
        <v>1194</v>
      </c>
      <c r="N27" s="406">
        <v>1240</v>
      </c>
      <c r="O27" s="406">
        <v>1118</v>
      </c>
      <c r="P27" s="406">
        <v>1154</v>
      </c>
    </row>
    <row r="28" spans="1:16" ht="15">
      <c r="A28" s="84">
        <v>17</v>
      </c>
      <c r="B28" s="227" t="s">
        <v>701</v>
      </c>
      <c r="C28" s="446">
        <v>2001</v>
      </c>
      <c r="D28" s="406">
        <v>1966</v>
      </c>
      <c r="E28" s="406">
        <v>1947</v>
      </c>
      <c r="F28" s="377">
        <v>0</v>
      </c>
      <c r="G28" s="406">
        <v>1820</v>
      </c>
      <c r="H28" s="406">
        <v>1878</v>
      </c>
      <c r="I28" s="406">
        <v>1886</v>
      </c>
      <c r="J28" s="406">
        <v>1892</v>
      </c>
      <c r="K28" s="406">
        <v>1859</v>
      </c>
      <c r="L28" s="406">
        <v>1833</v>
      </c>
      <c r="M28" s="406">
        <v>1823</v>
      </c>
      <c r="N28" s="406">
        <v>1879</v>
      </c>
      <c r="O28" s="406">
        <v>1872</v>
      </c>
      <c r="P28" s="406">
        <v>1837</v>
      </c>
    </row>
    <row r="29" spans="1:16" ht="15">
      <c r="A29" s="84">
        <v>18</v>
      </c>
      <c r="B29" s="227" t="s">
        <v>702</v>
      </c>
      <c r="C29" s="446">
        <v>2832</v>
      </c>
      <c r="D29" s="406">
        <v>2819</v>
      </c>
      <c r="E29" s="406">
        <v>2591</v>
      </c>
      <c r="F29" s="377">
        <v>0</v>
      </c>
      <c r="G29" s="406">
        <v>2580</v>
      </c>
      <c r="H29" s="406">
        <v>2638</v>
      </c>
      <c r="I29" s="406">
        <v>2606</v>
      </c>
      <c r="J29" s="406">
        <v>2611</v>
      </c>
      <c r="K29" s="406">
        <v>2583</v>
      </c>
      <c r="L29" s="406">
        <v>2525</v>
      </c>
      <c r="M29" s="406">
        <v>2519</v>
      </c>
      <c r="N29" s="406">
        <v>2529</v>
      </c>
      <c r="O29" s="406">
        <v>2497</v>
      </c>
      <c r="P29" s="406">
        <v>2434</v>
      </c>
    </row>
    <row r="30" spans="1:16" s="111" customFormat="1" ht="12.75" customHeight="1">
      <c r="A30" s="84">
        <v>19</v>
      </c>
      <c r="B30" s="227" t="s">
        <v>703</v>
      </c>
      <c r="C30" s="446">
        <v>1512</v>
      </c>
      <c r="D30" s="406">
        <v>1513</v>
      </c>
      <c r="E30" s="406">
        <v>1519</v>
      </c>
      <c r="F30" s="377">
        <v>0</v>
      </c>
      <c r="G30" s="406">
        <v>1486</v>
      </c>
      <c r="H30" s="406">
        <v>1451</v>
      </c>
      <c r="I30" s="406">
        <v>1440</v>
      </c>
      <c r="J30" s="406">
        <v>1439</v>
      </c>
      <c r="K30" s="406">
        <v>1416</v>
      </c>
      <c r="L30" s="406">
        <v>1391</v>
      </c>
      <c r="M30" s="406">
        <v>1397</v>
      </c>
      <c r="N30" s="406">
        <v>1433</v>
      </c>
      <c r="O30" s="406">
        <v>1431</v>
      </c>
      <c r="P30" s="406">
        <v>1385</v>
      </c>
    </row>
    <row r="31" spans="1:16" s="111" customFormat="1" ht="12.75" customHeight="1">
      <c r="A31" s="84">
        <v>20</v>
      </c>
      <c r="B31" s="227" t="s">
        <v>704</v>
      </c>
      <c r="C31" s="405">
        <v>2673</v>
      </c>
      <c r="D31" s="404">
        <v>2664</v>
      </c>
      <c r="E31" s="404">
        <v>2590</v>
      </c>
      <c r="F31" s="377">
        <v>0</v>
      </c>
      <c r="G31" s="404">
        <v>2398</v>
      </c>
      <c r="H31" s="404">
        <v>2530</v>
      </c>
      <c r="I31" s="404">
        <v>2520</v>
      </c>
      <c r="J31" s="406">
        <v>2530</v>
      </c>
      <c r="K31" s="406">
        <v>2489</v>
      </c>
      <c r="L31" s="406">
        <v>2471</v>
      </c>
      <c r="M31" s="406">
        <v>2502</v>
      </c>
      <c r="N31" s="406">
        <v>2535</v>
      </c>
      <c r="O31" s="406">
        <v>2499</v>
      </c>
      <c r="P31" s="406">
        <v>2433</v>
      </c>
    </row>
    <row r="32" spans="1:16" s="111" customFormat="1" ht="13.15" customHeight="1">
      <c r="A32" s="84">
        <v>21</v>
      </c>
      <c r="B32" s="227" t="s">
        <v>705</v>
      </c>
      <c r="C32" s="405">
        <v>1377</v>
      </c>
      <c r="D32" s="404">
        <v>1363</v>
      </c>
      <c r="E32" s="404">
        <v>895</v>
      </c>
      <c r="F32" s="377">
        <v>0</v>
      </c>
      <c r="G32" s="404">
        <v>781</v>
      </c>
      <c r="H32" s="404">
        <v>904</v>
      </c>
      <c r="I32" s="404">
        <v>906</v>
      </c>
      <c r="J32" s="406">
        <v>862</v>
      </c>
      <c r="K32" s="406">
        <v>1028</v>
      </c>
      <c r="L32" s="406">
        <v>987</v>
      </c>
      <c r="M32" s="406">
        <v>993</v>
      </c>
      <c r="N32" s="406">
        <v>980</v>
      </c>
      <c r="O32" s="406">
        <v>970</v>
      </c>
      <c r="P32" s="406">
        <v>916</v>
      </c>
    </row>
    <row r="33" spans="1:16" ht="12.75" customHeight="1">
      <c r="A33" s="84">
        <v>22</v>
      </c>
      <c r="B33" s="227" t="s">
        <v>706</v>
      </c>
      <c r="C33" s="446">
        <v>4358</v>
      </c>
      <c r="D33" s="406">
        <v>4358</v>
      </c>
      <c r="E33" s="406">
        <v>4260</v>
      </c>
      <c r="F33" s="377">
        <v>0</v>
      </c>
      <c r="G33" s="406">
        <v>3928</v>
      </c>
      <c r="H33" s="406">
        <v>4037</v>
      </c>
      <c r="I33" s="406">
        <v>4205</v>
      </c>
      <c r="J33" s="406">
        <v>4211</v>
      </c>
      <c r="K33" s="406">
        <v>4065</v>
      </c>
      <c r="L33" s="406">
        <v>3923</v>
      </c>
      <c r="M33" s="406">
        <v>4226</v>
      </c>
      <c r="N33" s="406">
        <v>3988</v>
      </c>
      <c r="O33" s="406">
        <v>3951</v>
      </c>
      <c r="P33" s="406">
        <v>4094</v>
      </c>
    </row>
    <row r="34" spans="1:16" ht="15">
      <c r="A34" s="84">
        <v>23</v>
      </c>
      <c r="B34" s="227" t="s">
        <v>707</v>
      </c>
      <c r="C34" s="446">
        <v>1949</v>
      </c>
      <c r="D34" s="406">
        <v>1934</v>
      </c>
      <c r="E34" s="406">
        <v>1790</v>
      </c>
      <c r="F34" s="377">
        <v>0</v>
      </c>
      <c r="G34" s="406">
        <v>1791</v>
      </c>
      <c r="H34" s="406">
        <v>1826</v>
      </c>
      <c r="I34" s="406">
        <v>1842</v>
      </c>
      <c r="J34" s="406">
        <v>1802</v>
      </c>
      <c r="K34" s="406">
        <v>1812</v>
      </c>
      <c r="L34" s="406">
        <v>1773</v>
      </c>
      <c r="M34" s="406">
        <v>1739</v>
      </c>
      <c r="N34" s="406">
        <v>1783</v>
      </c>
      <c r="O34" s="406">
        <v>1788</v>
      </c>
      <c r="P34" s="406">
        <v>1749</v>
      </c>
    </row>
    <row r="35" spans="1:16" ht="15">
      <c r="A35" s="84">
        <v>24</v>
      </c>
      <c r="B35" s="227" t="s">
        <v>708</v>
      </c>
      <c r="C35" s="446">
        <v>1206</v>
      </c>
      <c r="D35" s="406">
        <v>1168</v>
      </c>
      <c r="E35" s="406">
        <v>1149</v>
      </c>
      <c r="F35" s="377">
        <v>0</v>
      </c>
      <c r="G35" s="406">
        <v>1109</v>
      </c>
      <c r="H35" s="406">
        <v>1103</v>
      </c>
      <c r="I35" s="406">
        <v>1100</v>
      </c>
      <c r="J35" s="406">
        <v>1090</v>
      </c>
      <c r="K35" s="406">
        <v>1083</v>
      </c>
      <c r="L35" s="406">
        <v>1079</v>
      </c>
      <c r="M35" s="406">
        <v>1129</v>
      </c>
      <c r="N35" s="406">
        <v>1115</v>
      </c>
      <c r="O35" s="406">
        <v>1098</v>
      </c>
      <c r="P35" s="406">
        <v>1114</v>
      </c>
    </row>
    <row r="36" spans="1:16" ht="15">
      <c r="A36" s="84">
        <v>25</v>
      </c>
      <c r="B36" s="227" t="s">
        <v>709</v>
      </c>
      <c r="C36" s="446">
        <v>1029</v>
      </c>
      <c r="D36" s="406">
        <v>1017</v>
      </c>
      <c r="E36" s="406">
        <v>1001</v>
      </c>
      <c r="F36" s="377">
        <v>0</v>
      </c>
      <c r="G36" s="406">
        <v>878</v>
      </c>
      <c r="H36" s="406">
        <v>941</v>
      </c>
      <c r="I36" s="406">
        <v>959</v>
      </c>
      <c r="J36" s="406">
        <v>927</v>
      </c>
      <c r="K36" s="406">
        <v>935</v>
      </c>
      <c r="L36" s="406">
        <v>932</v>
      </c>
      <c r="M36" s="406">
        <v>1016</v>
      </c>
      <c r="N36" s="406">
        <v>897</v>
      </c>
      <c r="O36" s="406">
        <v>892</v>
      </c>
      <c r="P36" s="406">
        <v>863</v>
      </c>
    </row>
    <row r="37" spans="1:16" ht="15">
      <c r="A37" s="84">
        <v>26</v>
      </c>
      <c r="B37" s="227" t="s">
        <v>710</v>
      </c>
      <c r="C37" s="446">
        <v>2142</v>
      </c>
      <c r="D37" s="406">
        <v>2103</v>
      </c>
      <c r="E37" s="406">
        <v>1972</v>
      </c>
      <c r="F37" s="377">
        <v>0</v>
      </c>
      <c r="G37" s="406">
        <v>1861</v>
      </c>
      <c r="H37" s="406">
        <v>1918</v>
      </c>
      <c r="I37" s="406">
        <v>1932</v>
      </c>
      <c r="J37" s="406">
        <v>1970</v>
      </c>
      <c r="K37" s="406">
        <v>1829</v>
      </c>
      <c r="L37" s="406">
        <v>1866</v>
      </c>
      <c r="M37" s="406">
        <v>2017</v>
      </c>
      <c r="N37" s="406">
        <v>2031</v>
      </c>
      <c r="O37" s="406">
        <v>1980</v>
      </c>
      <c r="P37" s="406">
        <v>1938</v>
      </c>
    </row>
    <row r="38" spans="1:16" ht="15">
      <c r="A38" s="84">
        <v>27</v>
      </c>
      <c r="B38" s="227" t="s">
        <v>711</v>
      </c>
      <c r="C38" s="546">
        <v>2011</v>
      </c>
      <c r="D38" s="406">
        <v>1985</v>
      </c>
      <c r="E38" s="406">
        <v>2026</v>
      </c>
      <c r="F38" s="377">
        <v>0</v>
      </c>
      <c r="G38" s="406">
        <v>1805</v>
      </c>
      <c r="H38" s="406">
        <v>1866</v>
      </c>
      <c r="I38" s="406">
        <v>1884</v>
      </c>
      <c r="J38" s="406">
        <v>1894</v>
      </c>
      <c r="K38" s="406">
        <v>1829</v>
      </c>
      <c r="L38" s="406">
        <v>1825</v>
      </c>
      <c r="M38" s="406">
        <v>1797</v>
      </c>
      <c r="N38" s="406">
        <v>1768</v>
      </c>
      <c r="O38" s="406">
        <v>1753</v>
      </c>
      <c r="P38" s="406">
        <v>1677</v>
      </c>
    </row>
    <row r="39" spans="1:16" ht="15">
      <c r="A39" s="84">
        <v>28</v>
      </c>
      <c r="B39" s="227" t="s">
        <v>712</v>
      </c>
      <c r="C39" s="446">
        <v>1403</v>
      </c>
      <c r="D39" s="406">
        <v>1365</v>
      </c>
      <c r="E39" s="406">
        <v>1404</v>
      </c>
      <c r="F39" s="377">
        <v>0</v>
      </c>
      <c r="G39" s="406">
        <v>1404</v>
      </c>
      <c r="H39" s="406">
        <v>1354</v>
      </c>
      <c r="I39" s="406">
        <v>1355</v>
      </c>
      <c r="J39" s="406">
        <v>1356</v>
      </c>
      <c r="K39" s="406">
        <v>1193</v>
      </c>
      <c r="L39" s="406">
        <v>1349</v>
      </c>
      <c r="M39" s="406">
        <v>1309</v>
      </c>
      <c r="N39" s="406">
        <v>1310</v>
      </c>
      <c r="O39" s="406">
        <v>1323</v>
      </c>
      <c r="P39" s="406">
        <v>1363</v>
      </c>
    </row>
    <row r="40" spans="1:16" ht="15">
      <c r="A40" s="84">
        <v>29</v>
      </c>
      <c r="B40" s="227" t="s">
        <v>713</v>
      </c>
      <c r="C40" s="446">
        <v>907</v>
      </c>
      <c r="D40" s="406">
        <v>893</v>
      </c>
      <c r="E40" s="406">
        <v>861</v>
      </c>
      <c r="F40" s="377">
        <v>0</v>
      </c>
      <c r="G40" s="406">
        <v>857</v>
      </c>
      <c r="H40" s="406">
        <v>846</v>
      </c>
      <c r="I40" s="406">
        <v>851</v>
      </c>
      <c r="J40" s="406">
        <v>849</v>
      </c>
      <c r="K40" s="406">
        <v>825</v>
      </c>
      <c r="L40" s="406">
        <v>820</v>
      </c>
      <c r="M40" s="406">
        <v>827</v>
      </c>
      <c r="N40" s="406">
        <v>804</v>
      </c>
      <c r="O40" s="406">
        <v>801</v>
      </c>
      <c r="P40" s="406">
        <v>822</v>
      </c>
    </row>
    <row r="41" spans="1:16" ht="15">
      <c r="A41" s="84">
        <v>30</v>
      </c>
      <c r="B41" s="227" t="s">
        <v>714</v>
      </c>
      <c r="C41" s="446">
        <v>2589</v>
      </c>
      <c r="D41" s="406">
        <v>2587</v>
      </c>
      <c r="E41" s="406">
        <v>2500</v>
      </c>
      <c r="F41" s="377">
        <v>0</v>
      </c>
      <c r="G41" s="406">
        <v>2368</v>
      </c>
      <c r="H41" s="406">
        <v>2404</v>
      </c>
      <c r="I41" s="406">
        <v>2401</v>
      </c>
      <c r="J41" s="406">
        <v>2477</v>
      </c>
      <c r="K41" s="406">
        <v>2379</v>
      </c>
      <c r="L41" s="406">
        <v>2369</v>
      </c>
      <c r="M41" s="406">
        <v>2306</v>
      </c>
      <c r="N41" s="406">
        <v>2408</v>
      </c>
      <c r="O41" s="406">
        <v>2318</v>
      </c>
      <c r="P41" s="406">
        <v>2519</v>
      </c>
    </row>
    <row r="42" spans="1:16">
      <c r="A42" s="445"/>
      <c r="B42" s="395" t="s">
        <v>715</v>
      </c>
      <c r="C42" s="445">
        <f t="shared" ref="C42:D42" si="0">SUM(C12:C41)</f>
        <v>57577</v>
      </c>
      <c r="D42" s="445">
        <f t="shared" si="0"/>
        <v>56885</v>
      </c>
      <c r="E42" s="445">
        <f t="shared" ref="E42:P42" si="1">SUM(E12:E41)</f>
        <v>53629</v>
      </c>
      <c r="F42" s="445">
        <f t="shared" si="1"/>
        <v>0</v>
      </c>
      <c r="G42" s="445">
        <f t="shared" si="1"/>
        <v>51233</v>
      </c>
      <c r="H42" s="445">
        <f t="shared" si="1"/>
        <v>52524</v>
      </c>
      <c r="I42" s="445">
        <f t="shared" si="1"/>
        <v>52769</v>
      </c>
      <c r="J42" s="445">
        <f t="shared" si="1"/>
        <v>52533</v>
      </c>
      <c r="K42" s="445">
        <f t="shared" si="1"/>
        <v>51669</v>
      </c>
      <c r="L42" s="445">
        <f t="shared" si="1"/>
        <v>51260</v>
      </c>
      <c r="M42" s="445">
        <f t="shared" si="1"/>
        <v>51585</v>
      </c>
      <c r="N42" s="445">
        <f t="shared" si="1"/>
        <v>52195</v>
      </c>
      <c r="O42" s="445">
        <f t="shared" si="1"/>
        <v>51210</v>
      </c>
      <c r="P42" s="445">
        <f t="shared" si="1"/>
        <v>50973</v>
      </c>
    </row>
    <row r="45" spans="1:16">
      <c r="H45" s="1063" t="s">
        <v>12</v>
      </c>
      <c r="I45" s="1063"/>
      <c r="J45" s="1063"/>
      <c r="K45" s="1063"/>
      <c r="L45" s="1063"/>
      <c r="M45" s="1063"/>
    </row>
    <row r="46" spans="1:16">
      <c r="H46" s="1063" t="s">
        <v>13</v>
      </c>
      <c r="I46" s="1063"/>
      <c r="J46" s="1063"/>
      <c r="K46" s="1063"/>
      <c r="L46" s="1063"/>
      <c r="M46" s="1063"/>
    </row>
    <row r="47" spans="1:16">
      <c r="H47" s="1063" t="s">
        <v>86</v>
      </c>
      <c r="I47" s="1063"/>
      <c r="J47" s="1063"/>
      <c r="K47" s="1063"/>
      <c r="L47" s="1063"/>
      <c r="M47" s="1063"/>
    </row>
    <row r="48" spans="1:16">
      <c r="A48" s="148" t="s">
        <v>11</v>
      </c>
      <c r="H48" s="1064" t="s">
        <v>83</v>
      </c>
      <c r="I48" s="1064"/>
      <c r="J48" s="1064"/>
      <c r="K48" s="1064"/>
    </row>
  </sheetData>
  <mergeCells count="15">
    <mergeCell ref="H47:M47"/>
    <mergeCell ref="H48:K48"/>
    <mergeCell ref="L1:M1"/>
    <mergeCell ref="H1:I1"/>
    <mergeCell ref="A3:M3"/>
    <mergeCell ref="A4:M4"/>
    <mergeCell ref="K8:M8"/>
    <mergeCell ref="A9:A10"/>
    <mergeCell ref="B9:B10"/>
    <mergeCell ref="C9:C10"/>
    <mergeCell ref="D9:D10"/>
    <mergeCell ref="H45:M45"/>
    <mergeCell ref="H46:M46"/>
    <mergeCell ref="A2:M2"/>
    <mergeCell ref="E9:P9"/>
  </mergeCells>
  <printOptions horizontalCentered="1"/>
  <pageMargins left="0.70866141732283472" right="0.70866141732283472" top="0.23622047244094491" bottom="0" header="0.31496062992125984" footer="0.31496062992125984"/>
  <pageSetup paperSize="9" scale="68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46"/>
  <sheetViews>
    <sheetView topLeftCell="A25" zoomScaleSheetLayoutView="80" workbookViewId="0">
      <selection activeCell="H5" sqref="H5:L7"/>
    </sheetView>
  </sheetViews>
  <sheetFormatPr defaultRowHeight="12.75"/>
  <cols>
    <col min="1" max="1" width="5.28515625" customWidth="1"/>
    <col min="2" max="2" width="18" customWidth="1"/>
    <col min="4" max="4" width="8.42578125" customWidth="1"/>
    <col min="5" max="5" width="12.85546875" customWidth="1"/>
    <col min="6" max="6" width="16" customWidth="1"/>
    <col min="7" max="7" width="15.28515625" customWidth="1"/>
    <col min="8" max="8" width="17" customWidth="1"/>
    <col min="9" max="9" width="18" customWidth="1"/>
    <col min="10" max="10" width="11.140625" customWidth="1"/>
    <col min="11" max="11" width="12.7109375" customWidth="1"/>
    <col min="12" max="12" width="11.42578125" customWidth="1"/>
    <col min="13" max="13" width="15.42578125" customWidth="1"/>
  </cols>
  <sheetData>
    <row r="1" spans="1:16" ht="18">
      <c r="C1" s="1065" t="s">
        <v>0</v>
      </c>
      <c r="D1" s="1065"/>
      <c r="E1" s="1065"/>
      <c r="F1" s="1065"/>
      <c r="G1" s="1065"/>
      <c r="H1" s="1065"/>
      <c r="I1" s="1065"/>
      <c r="J1" s="169"/>
      <c r="K1" s="169"/>
      <c r="L1" s="1204" t="s">
        <v>564</v>
      </c>
      <c r="M1" s="1204"/>
      <c r="N1" s="169"/>
      <c r="O1" s="169"/>
      <c r="P1" s="169"/>
    </row>
    <row r="2" spans="1:16" ht="21">
      <c r="B2" s="1066" t="s">
        <v>882</v>
      </c>
      <c r="C2" s="1066"/>
      <c r="D2" s="1066"/>
      <c r="E2" s="1066"/>
      <c r="F2" s="1066"/>
      <c r="G2" s="1066"/>
      <c r="H2" s="1066"/>
      <c r="I2" s="1066"/>
      <c r="J2" s="1066"/>
      <c r="K2" s="1066"/>
      <c r="L2" s="1066"/>
      <c r="M2" s="170"/>
      <c r="N2" s="170"/>
      <c r="O2" s="170"/>
      <c r="P2" s="170"/>
    </row>
    <row r="3" spans="1:16" ht="20.25" customHeight="1">
      <c r="A3" s="1215" t="s">
        <v>563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</row>
    <row r="4" spans="1:16" ht="20.25" customHeight="1">
      <c r="A4" s="1216" t="s">
        <v>719</v>
      </c>
      <c r="B4" s="1216"/>
      <c r="C4" s="1216"/>
      <c r="D4" s="1216"/>
      <c r="E4" s="1216"/>
      <c r="F4" s="1216"/>
      <c r="G4" s="1216"/>
      <c r="H4" s="1089" t="s">
        <v>884</v>
      </c>
      <c r="I4" s="1089"/>
      <c r="J4" s="1089"/>
      <c r="K4" s="1089"/>
      <c r="L4" s="1089"/>
      <c r="M4" s="1089"/>
      <c r="N4" s="81"/>
    </row>
    <row r="5" spans="1:16" ht="15" customHeight="1">
      <c r="A5" s="1146" t="s">
        <v>73</v>
      </c>
      <c r="B5" s="1146" t="s">
        <v>310</v>
      </c>
      <c r="C5" s="1217" t="s">
        <v>448</v>
      </c>
      <c r="D5" s="1218"/>
      <c r="E5" s="1218"/>
      <c r="F5" s="1218"/>
      <c r="G5" s="1219"/>
      <c r="H5" s="1149" t="s">
        <v>445</v>
      </c>
      <c r="I5" s="1149"/>
      <c r="J5" s="1149"/>
      <c r="K5" s="1149"/>
      <c r="L5" s="1149"/>
      <c r="M5" s="1146" t="s">
        <v>311</v>
      </c>
    </row>
    <row r="6" spans="1:16" ht="12.75" customHeight="1">
      <c r="A6" s="1147"/>
      <c r="B6" s="1147"/>
      <c r="C6" s="1220"/>
      <c r="D6" s="1221"/>
      <c r="E6" s="1221"/>
      <c r="F6" s="1221"/>
      <c r="G6" s="1222"/>
      <c r="H6" s="1149"/>
      <c r="I6" s="1149"/>
      <c r="J6" s="1149"/>
      <c r="K6" s="1149"/>
      <c r="L6" s="1149"/>
      <c r="M6" s="1147"/>
    </row>
    <row r="7" spans="1:16" ht="5.25" customHeight="1">
      <c r="A7" s="1147"/>
      <c r="B7" s="1147"/>
      <c r="C7" s="1220"/>
      <c r="D7" s="1221"/>
      <c r="E7" s="1221"/>
      <c r="F7" s="1221"/>
      <c r="G7" s="1222"/>
      <c r="H7" s="1149"/>
      <c r="I7" s="1149"/>
      <c r="J7" s="1149"/>
      <c r="K7" s="1149"/>
      <c r="L7" s="1149"/>
      <c r="M7" s="1147"/>
    </row>
    <row r="8" spans="1:16" ht="44.25" customHeight="1">
      <c r="A8" s="1148"/>
      <c r="B8" s="1148"/>
      <c r="C8" s="562" t="s">
        <v>312</v>
      </c>
      <c r="D8" s="562" t="s">
        <v>313</v>
      </c>
      <c r="E8" s="562" t="s">
        <v>314</v>
      </c>
      <c r="F8" s="562" t="s">
        <v>315</v>
      </c>
      <c r="G8" s="563" t="s">
        <v>316</v>
      </c>
      <c r="H8" s="564" t="s">
        <v>444</v>
      </c>
      <c r="I8" s="564" t="s">
        <v>449</v>
      </c>
      <c r="J8" s="564" t="s">
        <v>446</v>
      </c>
      <c r="K8" s="564" t="s">
        <v>447</v>
      </c>
      <c r="L8" s="564" t="s">
        <v>48</v>
      </c>
      <c r="M8" s="1148"/>
    </row>
    <row r="9" spans="1:16" ht="15">
      <c r="A9" s="555">
        <v>1</v>
      </c>
      <c r="B9" s="555">
        <v>2</v>
      </c>
      <c r="C9" s="555">
        <v>3</v>
      </c>
      <c r="D9" s="555">
        <v>4</v>
      </c>
      <c r="E9" s="555">
        <v>5</v>
      </c>
      <c r="F9" s="555">
        <v>6</v>
      </c>
      <c r="G9" s="555">
        <v>7</v>
      </c>
      <c r="H9" s="555">
        <v>8</v>
      </c>
      <c r="I9" s="555">
        <v>9</v>
      </c>
      <c r="J9" s="555">
        <v>10</v>
      </c>
      <c r="K9" s="555">
        <v>11</v>
      </c>
      <c r="L9" s="555">
        <v>12</v>
      </c>
      <c r="M9" s="555">
        <v>13</v>
      </c>
    </row>
    <row r="10" spans="1:16" ht="15">
      <c r="A10" s="84">
        <v>1</v>
      </c>
      <c r="B10" s="225" t="s">
        <v>685</v>
      </c>
      <c r="C10" s="283">
        <v>0</v>
      </c>
      <c r="D10" s="283">
        <v>0</v>
      </c>
      <c r="E10" s="283">
        <v>0</v>
      </c>
      <c r="F10" s="283">
        <v>0</v>
      </c>
      <c r="G10" s="283">
        <v>0</v>
      </c>
      <c r="H10" s="283">
        <v>0</v>
      </c>
      <c r="I10" s="283">
        <v>0</v>
      </c>
      <c r="J10" s="283">
        <v>0</v>
      </c>
      <c r="K10" s="283">
        <v>0</v>
      </c>
      <c r="L10" s="283">
        <v>0</v>
      </c>
      <c r="M10" s="211"/>
    </row>
    <row r="11" spans="1:16" ht="15">
      <c r="A11" s="84">
        <v>2</v>
      </c>
      <c r="B11" s="225" t="s">
        <v>686</v>
      </c>
      <c r="C11" s="283">
        <v>0</v>
      </c>
      <c r="D11" s="283">
        <v>0</v>
      </c>
      <c r="E11" s="283">
        <v>0</v>
      </c>
      <c r="F11" s="283">
        <v>0</v>
      </c>
      <c r="G11" s="283">
        <v>0</v>
      </c>
      <c r="H11" s="283">
        <v>0</v>
      </c>
      <c r="I11" s="283">
        <v>0</v>
      </c>
      <c r="J11" s="283">
        <v>0</v>
      </c>
      <c r="K11" s="283">
        <v>0</v>
      </c>
      <c r="L11" s="283">
        <v>0</v>
      </c>
      <c r="M11" s="211"/>
    </row>
    <row r="12" spans="1:16" ht="15">
      <c r="A12" s="84">
        <v>3</v>
      </c>
      <c r="B12" s="225" t="s">
        <v>687</v>
      </c>
      <c r="C12" s="283">
        <v>0</v>
      </c>
      <c r="D12" s="283">
        <v>0</v>
      </c>
      <c r="E12" s="283">
        <v>0</v>
      </c>
      <c r="F12" s="283">
        <v>0</v>
      </c>
      <c r="G12" s="283">
        <v>0</v>
      </c>
      <c r="H12" s="283">
        <v>0</v>
      </c>
      <c r="I12" s="283">
        <v>0</v>
      </c>
      <c r="J12" s="283">
        <v>0</v>
      </c>
      <c r="K12" s="283">
        <v>0</v>
      </c>
      <c r="L12" s="283">
        <v>0</v>
      </c>
      <c r="M12" s="211"/>
    </row>
    <row r="13" spans="1:16" ht="15">
      <c r="A13" s="84">
        <v>4</v>
      </c>
      <c r="B13" s="225" t="s">
        <v>688</v>
      </c>
      <c r="C13" s="283">
        <v>0</v>
      </c>
      <c r="D13" s="283">
        <v>0</v>
      </c>
      <c r="E13" s="283">
        <v>0</v>
      </c>
      <c r="F13" s="283">
        <v>0</v>
      </c>
      <c r="G13" s="283">
        <v>0</v>
      </c>
      <c r="H13" s="283">
        <v>0</v>
      </c>
      <c r="I13" s="283">
        <v>0</v>
      </c>
      <c r="J13" s="283">
        <v>0</v>
      </c>
      <c r="K13" s="283">
        <v>0</v>
      </c>
      <c r="L13" s="283">
        <v>0</v>
      </c>
      <c r="M13" s="211"/>
    </row>
    <row r="14" spans="1:16" ht="15">
      <c r="A14" s="84">
        <v>5</v>
      </c>
      <c r="B14" s="225" t="s">
        <v>689</v>
      </c>
      <c r="C14" s="283">
        <v>0</v>
      </c>
      <c r="D14" s="283">
        <v>0</v>
      </c>
      <c r="E14" s="283">
        <v>0</v>
      </c>
      <c r="F14" s="283">
        <v>0</v>
      </c>
      <c r="G14" s="283">
        <v>0</v>
      </c>
      <c r="H14" s="283">
        <v>0</v>
      </c>
      <c r="I14" s="283">
        <v>0</v>
      </c>
      <c r="J14" s="283">
        <v>0</v>
      </c>
      <c r="K14" s="283">
        <v>0</v>
      </c>
      <c r="L14" s="283">
        <v>0</v>
      </c>
      <c r="M14" s="211"/>
    </row>
    <row r="15" spans="1:16" ht="15">
      <c r="A15" s="84">
        <v>6</v>
      </c>
      <c r="B15" s="225" t="s">
        <v>690</v>
      </c>
      <c r="C15" s="283">
        <v>0</v>
      </c>
      <c r="D15" s="283">
        <v>0</v>
      </c>
      <c r="E15" s="283">
        <v>0</v>
      </c>
      <c r="F15" s="283">
        <v>0</v>
      </c>
      <c r="G15" s="283">
        <v>0</v>
      </c>
      <c r="H15" s="283">
        <v>0</v>
      </c>
      <c r="I15" s="283">
        <v>0</v>
      </c>
      <c r="J15" s="283">
        <v>0</v>
      </c>
      <c r="K15" s="283">
        <v>0</v>
      </c>
      <c r="L15" s="283">
        <v>0</v>
      </c>
      <c r="M15" s="211"/>
    </row>
    <row r="16" spans="1:16" ht="15">
      <c r="A16" s="84">
        <v>7</v>
      </c>
      <c r="B16" s="225" t="s">
        <v>691</v>
      </c>
      <c r="C16" s="283">
        <v>0</v>
      </c>
      <c r="D16" s="283">
        <v>0</v>
      </c>
      <c r="E16" s="283">
        <v>0</v>
      </c>
      <c r="F16" s="283">
        <v>0</v>
      </c>
      <c r="G16" s="283">
        <v>0</v>
      </c>
      <c r="H16" s="283">
        <v>0</v>
      </c>
      <c r="I16" s="283">
        <v>0</v>
      </c>
      <c r="J16" s="283">
        <v>0</v>
      </c>
      <c r="K16" s="283">
        <v>0</v>
      </c>
      <c r="L16" s="283">
        <v>0</v>
      </c>
      <c r="M16" s="211"/>
    </row>
    <row r="17" spans="1:13" ht="15">
      <c r="A17" s="84">
        <v>8</v>
      </c>
      <c r="B17" s="225" t="s">
        <v>692</v>
      </c>
      <c r="C17" s="283">
        <v>0</v>
      </c>
      <c r="D17" s="283">
        <v>0</v>
      </c>
      <c r="E17" s="283">
        <v>0</v>
      </c>
      <c r="F17" s="283">
        <v>0</v>
      </c>
      <c r="G17" s="283">
        <v>0</v>
      </c>
      <c r="H17" s="283">
        <v>0</v>
      </c>
      <c r="I17" s="283">
        <v>0</v>
      </c>
      <c r="J17" s="283">
        <v>0</v>
      </c>
      <c r="K17" s="283">
        <v>0</v>
      </c>
      <c r="L17" s="283">
        <v>0</v>
      </c>
      <c r="M17" s="211"/>
    </row>
    <row r="18" spans="1:13" ht="15">
      <c r="A18" s="84">
        <v>9</v>
      </c>
      <c r="B18" s="225" t="s">
        <v>693</v>
      </c>
      <c r="C18" s="283">
        <v>0</v>
      </c>
      <c r="D18" s="283">
        <v>0</v>
      </c>
      <c r="E18" s="283">
        <v>0</v>
      </c>
      <c r="F18" s="283">
        <v>0</v>
      </c>
      <c r="G18" s="283">
        <v>0</v>
      </c>
      <c r="H18" s="283">
        <v>0</v>
      </c>
      <c r="I18" s="283">
        <v>0</v>
      </c>
      <c r="J18" s="283">
        <v>0</v>
      </c>
      <c r="K18" s="283">
        <v>0</v>
      </c>
      <c r="L18" s="283">
        <v>0</v>
      </c>
      <c r="M18" s="211"/>
    </row>
    <row r="19" spans="1:13" ht="15">
      <c r="A19" s="84">
        <v>10</v>
      </c>
      <c r="B19" s="225" t="s">
        <v>694</v>
      </c>
      <c r="C19" s="283">
        <v>0</v>
      </c>
      <c r="D19" s="283">
        <v>0</v>
      </c>
      <c r="E19" s="283">
        <v>0</v>
      </c>
      <c r="F19" s="283">
        <v>0</v>
      </c>
      <c r="G19" s="283">
        <v>0</v>
      </c>
      <c r="H19" s="283">
        <v>0</v>
      </c>
      <c r="I19" s="283">
        <v>0</v>
      </c>
      <c r="J19" s="283">
        <v>0</v>
      </c>
      <c r="K19" s="283">
        <v>0</v>
      </c>
      <c r="L19" s="283">
        <v>0</v>
      </c>
      <c r="M19" s="211"/>
    </row>
    <row r="20" spans="1:13" ht="15">
      <c r="A20" s="84">
        <v>11</v>
      </c>
      <c r="B20" s="225" t="s">
        <v>695</v>
      </c>
      <c r="C20" s="283">
        <v>0</v>
      </c>
      <c r="D20" s="283">
        <v>0</v>
      </c>
      <c r="E20" s="283">
        <v>0</v>
      </c>
      <c r="F20" s="283">
        <v>0</v>
      </c>
      <c r="G20" s="283">
        <v>0</v>
      </c>
      <c r="H20" s="283">
        <v>0</v>
      </c>
      <c r="I20" s="283">
        <v>0</v>
      </c>
      <c r="J20" s="283">
        <v>0</v>
      </c>
      <c r="K20" s="283">
        <v>0</v>
      </c>
      <c r="L20" s="283">
        <v>0</v>
      </c>
      <c r="M20" s="211"/>
    </row>
    <row r="21" spans="1:13" ht="15">
      <c r="A21" s="84">
        <v>12</v>
      </c>
      <c r="B21" s="225" t="s">
        <v>696</v>
      </c>
      <c r="C21" s="283">
        <v>0</v>
      </c>
      <c r="D21" s="283">
        <v>0</v>
      </c>
      <c r="E21" s="283">
        <v>0</v>
      </c>
      <c r="F21" s="283">
        <v>0</v>
      </c>
      <c r="G21" s="283">
        <v>0</v>
      </c>
      <c r="H21" s="283">
        <v>0</v>
      </c>
      <c r="I21" s="283">
        <v>0</v>
      </c>
      <c r="J21" s="283">
        <v>0</v>
      </c>
      <c r="K21" s="283">
        <v>0</v>
      </c>
      <c r="L21" s="283">
        <v>0</v>
      </c>
      <c r="M21" s="211"/>
    </row>
    <row r="22" spans="1:13" ht="15">
      <c r="A22" s="84">
        <v>13</v>
      </c>
      <c r="B22" s="225" t="s">
        <v>697</v>
      </c>
      <c r="C22" s="283">
        <v>0</v>
      </c>
      <c r="D22" s="283">
        <v>0</v>
      </c>
      <c r="E22" s="283">
        <v>0</v>
      </c>
      <c r="F22" s="283">
        <v>0</v>
      </c>
      <c r="G22" s="283">
        <v>0</v>
      </c>
      <c r="H22" s="283">
        <v>0</v>
      </c>
      <c r="I22" s="283">
        <v>0</v>
      </c>
      <c r="J22" s="283">
        <v>0</v>
      </c>
      <c r="K22" s="283">
        <v>0</v>
      </c>
      <c r="L22" s="283">
        <v>0</v>
      </c>
      <c r="M22" s="211"/>
    </row>
    <row r="23" spans="1:13" ht="15">
      <c r="A23" s="84">
        <v>14</v>
      </c>
      <c r="B23" s="225" t="s">
        <v>698</v>
      </c>
      <c r="C23" s="283">
        <v>0</v>
      </c>
      <c r="D23" s="283">
        <v>0</v>
      </c>
      <c r="E23" s="283">
        <v>0</v>
      </c>
      <c r="F23" s="283">
        <v>0</v>
      </c>
      <c r="G23" s="283">
        <v>0</v>
      </c>
      <c r="H23" s="283">
        <v>0</v>
      </c>
      <c r="I23" s="283">
        <v>0</v>
      </c>
      <c r="J23" s="283">
        <v>0</v>
      </c>
      <c r="K23" s="283">
        <v>0</v>
      </c>
      <c r="L23" s="283">
        <v>0</v>
      </c>
      <c r="M23" s="211"/>
    </row>
    <row r="24" spans="1:13" ht="15">
      <c r="A24" s="84">
        <v>15</v>
      </c>
      <c r="B24" s="225" t="s">
        <v>699</v>
      </c>
      <c r="C24" s="283">
        <v>0</v>
      </c>
      <c r="D24" s="283">
        <v>0</v>
      </c>
      <c r="E24" s="283">
        <v>0</v>
      </c>
      <c r="F24" s="283">
        <v>0</v>
      </c>
      <c r="G24" s="283">
        <v>0</v>
      </c>
      <c r="H24" s="283">
        <v>0</v>
      </c>
      <c r="I24" s="283">
        <v>0</v>
      </c>
      <c r="J24" s="283">
        <v>0</v>
      </c>
      <c r="K24" s="283">
        <v>0</v>
      </c>
      <c r="L24" s="283">
        <v>0</v>
      </c>
      <c r="M24" s="211"/>
    </row>
    <row r="25" spans="1:13" ht="15">
      <c r="A25" s="84">
        <v>16</v>
      </c>
      <c r="B25" s="227" t="s">
        <v>700</v>
      </c>
      <c r="C25" s="283">
        <v>0</v>
      </c>
      <c r="D25" s="283">
        <v>0</v>
      </c>
      <c r="E25" s="283">
        <v>0</v>
      </c>
      <c r="F25" s="283">
        <v>0</v>
      </c>
      <c r="G25" s="283">
        <v>0</v>
      </c>
      <c r="H25" s="283">
        <v>0</v>
      </c>
      <c r="I25" s="283">
        <v>0</v>
      </c>
      <c r="J25" s="283">
        <v>0</v>
      </c>
      <c r="K25" s="283">
        <v>0</v>
      </c>
      <c r="L25" s="283">
        <v>0</v>
      </c>
      <c r="M25" s="211"/>
    </row>
    <row r="26" spans="1:13" ht="15">
      <c r="A26" s="84">
        <v>17</v>
      </c>
      <c r="B26" s="227" t="s">
        <v>701</v>
      </c>
      <c r="C26" s="283">
        <v>0</v>
      </c>
      <c r="D26" s="283">
        <v>0</v>
      </c>
      <c r="E26" s="283">
        <v>0</v>
      </c>
      <c r="F26" s="283">
        <v>0</v>
      </c>
      <c r="G26" s="283">
        <v>0</v>
      </c>
      <c r="H26" s="283">
        <v>0</v>
      </c>
      <c r="I26" s="283">
        <v>0</v>
      </c>
      <c r="J26" s="283">
        <v>0</v>
      </c>
      <c r="K26" s="283">
        <v>0</v>
      </c>
      <c r="L26" s="283">
        <v>0</v>
      </c>
      <c r="M26" s="211"/>
    </row>
    <row r="27" spans="1:13" ht="15">
      <c r="A27" s="84">
        <v>18</v>
      </c>
      <c r="B27" s="227" t="s">
        <v>702</v>
      </c>
      <c r="C27" s="283">
        <v>0</v>
      </c>
      <c r="D27" s="283">
        <v>0</v>
      </c>
      <c r="E27" s="283">
        <v>0</v>
      </c>
      <c r="F27" s="283">
        <v>0</v>
      </c>
      <c r="G27" s="283">
        <v>0</v>
      </c>
      <c r="H27" s="283">
        <v>0</v>
      </c>
      <c r="I27" s="283">
        <v>0</v>
      </c>
      <c r="J27" s="283">
        <v>0</v>
      </c>
      <c r="K27" s="283">
        <v>0</v>
      </c>
      <c r="L27" s="283">
        <v>0</v>
      </c>
      <c r="M27" s="211"/>
    </row>
    <row r="28" spans="1:13" ht="15">
      <c r="A28" s="84">
        <v>19</v>
      </c>
      <c r="B28" s="227" t="s">
        <v>703</v>
      </c>
      <c r="C28" s="283">
        <v>0</v>
      </c>
      <c r="D28" s="283">
        <v>0</v>
      </c>
      <c r="E28" s="283">
        <v>0</v>
      </c>
      <c r="F28" s="283">
        <v>0</v>
      </c>
      <c r="G28" s="283">
        <v>0</v>
      </c>
      <c r="H28" s="283">
        <v>0</v>
      </c>
      <c r="I28" s="283">
        <v>0</v>
      </c>
      <c r="J28" s="283">
        <v>0</v>
      </c>
      <c r="K28" s="283">
        <v>0</v>
      </c>
      <c r="L28" s="283">
        <v>0</v>
      </c>
      <c r="M28" s="211"/>
    </row>
    <row r="29" spans="1:13" ht="15">
      <c r="A29" s="84">
        <v>20</v>
      </c>
      <c r="B29" s="227" t="s">
        <v>704</v>
      </c>
      <c r="C29" s="283">
        <v>0</v>
      </c>
      <c r="D29" s="283">
        <v>0</v>
      </c>
      <c r="E29" s="283">
        <v>0</v>
      </c>
      <c r="F29" s="283">
        <v>0</v>
      </c>
      <c r="G29" s="283">
        <v>0</v>
      </c>
      <c r="H29" s="283">
        <v>0</v>
      </c>
      <c r="I29" s="283">
        <v>0</v>
      </c>
      <c r="J29" s="283">
        <v>0</v>
      </c>
      <c r="K29" s="283">
        <v>0</v>
      </c>
      <c r="L29" s="283">
        <v>0</v>
      </c>
      <c r="M29" s="211"/>
    </row>
    <row r="30" spans="1:13" ht="15">
      <c r="A30" s="84">
        <v>21</v>
      </c>
      <c r="B30" s="227" t="s">
        <v>705</v>
      </c>
      <c r="C30" s="283">
        <v>0</v>
      </c>
      <c r="D30" s="283">
        <v>0</v>
      </c>
      <c r="E30" s="283">
        <v>0</v>
      </c>
      <c r="F30" s="283">
        <v>0</v>
      </c>
      <c r="G30" s="283">
        <v>0</v>
      </c>
      <c r="H30" s="283">
        <v>0</v>
      </c>
      <c r="I30" s="283">
        <v>0</v>
      </c>
      <c r="J30" s="283">
        <v>0</v>
      </c>
      <c r="K30" s="283">
        <v>0</v>
      </c>
      <c r="L30" s="283">
        <v>0</v>
      </c>
      <c r="M30" s="211"/>
    </row>
    <row r="31" spans="1:13" ht="15">
      <c r="A31" s="84">
        <v>22</v>
      </c>
      <c r="B31" s="227" t="s">
        <v>706</v>
      </c>
      <c r="C31" s="283">
        <v>0</v>
      </c>
      <c r="D31" s="283">
        <v>0</v>
      </c>
      <c r="E31" s="283">
        <v>0</v>
      </c>
      <c r="F31" s="283">
        <v>0</v>
      </c>
      <c r="G31" s="283">
        <v>0</v>
      </c>
      <c r="H31" s="283">
        <v>0</v>
      </c>
      <c r="I31" s="283">
        <v>0</v>
      </c>
      <c r="J31" s="283">
        <v>0</v>
      </c>
      <c r="K31" s="283">
        <v>0</v>
      </c>
      <c r="L31" s="283">
        <v>0</v>
      </c>
      <c r="M31" s="211"/>
    </row>
    <row r="32" spans="1:13" ht="15">
      <c r="A32" s="84">
        <v>23</v>
      </c>
      <c r="B32" s="227" t="s">
        <v>707</v>
      </c>
      <c r="C32" s="283">
        <v>0</v>
      </c>
      <c r="D32" s="283">
        <v>0</v>
      </c>
      <c r="E32" s="283">
        <v>0</v>
      </c>
      <c r="F32" s="283">
        <v>0</v>
      </c>
      <c r="G32" s="283">
        <v>0</v>
      </c>
      <c r="H32" s="283">
        <v>0</v>
      </c>
      <c r="I32" s="283">
        <v>0</v>
      </c>
      <c r="J32" s="283">
        <v>0</v>
      </c>
      <c r="K32" s="283">
        <v>0</v>
      </c>
      <c r="L32" s="283">
        <v>0</v>
      </c>
      <c r="M32" s="211"/>
    </row>
    <row r="33" spans="1:13" ht="15">
      <c r="A33" s="84">
        <v>24</v>
      </c>
      <c r="B33" s="227" t="s">
        <v>708</v>
      </c>
      <c r="C33" s="283">
        <v>0</v>
      </c>
      <c r="D33" s="283">
        <v>0</v>
      </c>
      <c r="E33" s="283">
        <v>0</v>
      </c>
      <c r="F33" s="283">
        <v>0</v>
      </c>
      <c r="G33" s="283">
        <v>0</v>
      </c>
      <c r="H33" s="283">
        <v>0</v>
      </c>
      <c r="I33" s="283">
        <v>0</v>
      </c>
      <c r="J33" s="283">
        <v>0</v>
      </c>
      <c r="K33" s="283">
        <v>0</v>
      </c>
      <c r="L33" s="283">
        <v>0</v>
      </c>
      <c r="M33" s="173"/>
    </row>
    <row r="34" spans="1:13" ht="15">
      <c r="A34" s="84">
        <v>25</v>
      </c>
      <c r="B34" s="227" t="s">
        <v>709</v>
      </c>
      <c r="C34" s="283">
        <v>0</v>
      </c>
      <c r="D34" s="283">
        <v>0</v>
      </c>
      <c r="E34" s="283">
        <v>0</v>
      </c>
      <c r="F34" s="283">
        <v>0</v>
      </c>
      <c r="G34" s="283">
        <v>0</v>
      </c>
      <c r="H34" s="283">
        <v>0</v>
      </c>
      <c r="I34" s="283">
        <v>0</v>
      </c>
      <c r="J34" s="283">
        <v>0</v>
      </c>
      <c r="K34" s="283">
        <v>0</v>
      </c>
      <c r="L34" s="283">
        <v>0</v>
      </c>
      <c r="M34" s="174"/>
    </row>
    <row r="35" spans="1:13" ht="15">
      <c r="A35" s="84">
        <v>26</v>
      </c>
      <c r="B35" s="227" t="s">
        <v>710</v>
      </c>
      <c r="C35" s="283">
        <v>0</v>
      </c>
      <c r="D35" s="283">
        <v>0</v>
      </c>
      <c r="E35" s="283">
        <v>0</v>
      </c>
      <c r="F35" s="283">
        <v>0</v>
      </c>
      <c r="G35" s="283">
        <v>0</v>
      </c>
      <c r="H35" s="283">
        <v>0</v>
      </c>
      <c r="I35" s="283">
        <v>0</v>
      </c>
      <c r="J35" s="283">
        <v>0</v>
      </c>
      <c r="K35" s="283">
        <v>0</v>
      </c>
      <c r="L35" s="283">
        <v>0</v>
      </c>
      <c r="M35" s="174"/>
    </row>
    <row r="36" spans="1:13" ht="15">
      <c r="A36" s="84">
        <v>27</v>
      </c>
      <c r="B36" s="227" t="s">
        <v>711</v>
      </c>
      <c r="C36" s="283">
        <v>0</v>
      </c>
      <c r="D36" s="283">
        <v>0</v>
      </c>
      <c r="E36" s="283">
        <v>0</v>
      </c>
      <c r="F36" s="283">
        <v>0</v>
      </c>
      <c r="G36" s="283">
        <v>0</v>
      </c>
      <c r="H36" s="283">
        <v>0</v>
      </c>
      <c r="I36" s="283">
        <v>0</v>
      </c>
      <c r="J36" s="283">
        <v>0</v>
      </c>
      <c r="K36" s="283">
        <v>0</v>
      </c>
      <c r="L36" s="283">
        <v>0</v>
      </c>
      <c r="M36" s="174"/>
    </row>
    <row r="37" spans="1:13" ht="15">
      <c r="A37" s="84">
        <v>28</v>
      </c>
      <c r="B37" s="227" t="s">
        <v>712</v>
      </c>
      <c r="C37" s="283">
        <v>0</v>
      </c>
      <c r="D37" s="283">
        <v>0</v>
      </c>
      <c r="E37" s="283">
        <v>0</v>
      </c>
      <c r="F37" s="283">
        <v>0</v>
      </c>
      <c r="G37" s="283">
        <v>0</v>
      </c>
      <c r="H37" s="283">
        <v>0</v>
      </c>
      <c r="I37" s="283">
        <v>0</v>
      </c>
      <c r="J37" s="283">
        <v>0</v>
      </c>
      <c r="K37" s="283">
        <v>0</v>
      </c>
      <c r="L37" s="283">
        <v>0</v>
      </c>
      <c r="M37" s="7"/>
    </row>
    <row r="38" spans="1:13" ht="15">
      <c r="A38" s="84">
        <v>29</v>
      </c>
      <c r="B38" s="227" t="s">
        <v>713</v>
      </c>
      <c r="C38" s="283">
        <v>0</v>
      </c>
      <c r="D38" s="283">
        <v>0</v>
      </c>
      <c r="E38" s="283">
        <v>0</v>
      </c>
      <c r="F38" s="283">
        <v>0</v>
      </c>
      <c r="G38" s="283">
        <v>0</v>
      </c>
      <c r="H38" s="283">
        <v>0</v>
      </c>
      <c r="I38" s="283">
        <v>0</v>
      </c>
      <c r="J38" s="283">
        <v>0</v>
      </c>
      <c r="K38" s="283">
        <v>0</v>
      </c>
      <c r="L38" s="283">
        <v>0</v>
      </c>
      <c r="M38" s="7"/>
    </row>
    <row r="39" spans="1:13" ht="15">
      <c r="A39" s="84">
        <v>30</v>
      </c>
      <c r="B39" s="227" t="s">
        <v>714</v>
      </c>
      <c r="C39" s="283">
        <v>0</v>
      </c>
      <c r="D39" s="283">
        <v>0</v>
      </c>
      <c r="E39" s="283">
        <v>0</v>
      </c>
      <c r="F39" s="283">
        <v>0</v>
      </c>
      <c r="G39" s="283">
        <v>0</v>
      </c>
      <c r="H39" s="283">
        <v>0</v>
      </c>
      <c r="I39" s="283">
        <v>0</v>
      </c>
      <c r="J39" s="283">
        <v>0</v>
      </c>
      <c r="K39" s="283">
        <v>0</v>
      </c>
      <c r="L39" s="283">
        <v>0</v>
      </c>
      <c r="M39" s="7"/>
    </row>
    <row r="40" spans="1:13">
      <c r="A40" s="418"/>
      <c r="B40" s="395" t="s">
        <v>715</v>
      </c>
      <c r="C40" s="395">
        <f t="shared" ref="C40:L40" si="0">SUM(C10:C39)</f>
        <v>0</v>
      </c>
      <c r="D40" s="395">
        <f t="shared" si="0"/>
        <v>0</v>
      </c>
      <c r="E40" s="395">
        <f t="shared" si="0"/>
        <v>0</v>
      </c>
      <c r="F40" s="395">
        <f t="shared" si="0"/>
        <v>0</v>
      </c>
      <c r="G40" s="395">
        <f t="shared" si="0"/>
        <v>0</v>
      </c>
      <c r="H40" s="395">
        <f t="shared" si="0"/>
        <v>0</v>
      </c>
      <c r="I40" s="395">
        <f t="shared" si="0"/>
        <v>0</v>
      </c>
      <c r="J40" s="395">
        <f t="shared" si="0"/>
        <v>0</v>
      </c>
      <c r="K40" s="395">
        <f t="shared" si="0"/>
        <v>0</v>
      </c>
      <c r="L40" s="395">
        <f t="shared" si="0"/>
        <v>0</v>
      </c>
      <c r="M40" s="357"/>
    </row>
    <row r="41" spans="1:13" ht="16.5" customHeight="1">
      <c r="B41" s="175"/>
      <c r="C41" s="1214"/>
      <c r="D41" s="1214"/>
      <c r="E41" s="1214"/>
      <c r="F41" s="1214"/>
    </row>
    <row r="43" spans="1:13">
      <c r="A43" s="148"/>
      <c r="B43" s="148"/>
      <c r="C43" s="148"/>
      <c r="D43" s="148"/>
      <c r="H43" s="162"/>
      <c r="I43" s="162" t="s">
        <v>12</v>
      </c>
      <c r="J43" s="149"/>
      <c r="K43" s="149"/>
      <c r="L43" s="149"/>
    </row>
    <row r="44" spans="1:13" ht="15" customHeight="1">
      <c r="A44" s="148"/>
      <c r="B44" s="148"/>
      <c r="C44" s="148"/>
      <c r="D44" s="148"/>
      <c r="G44" s="1063" t="s">
        <v>13</v>
      </c>
      <c r="H44" s="1063"/>
      <c r="I44" s="1063"/>
      <c r="J44" s="1063"/>
      <c r="K44" s="1063"/>
      <c r="L44" s="1063"/>
      <c r="M44" s="1063"/>
    </row>
    <row r="45" spans="1:13" ht="15" customHeight="1">
      <c r="A45" s="148"/>
      <c r="B45" s="148"/>
      <c r="C45" s="148"/>
      <c r="D45" s="148"/>
      <c r="G45" s="1063" t="s">
        <v>86</v>
      </c>
      <c r="H45" s="1063"/>
      <c r="I45" s="1063"/>
      <c r="J45" s="1063"/>
      <c r="K45" s="1063"/>
      <c r="L45" s="1063"/>
      <c r="M45" s="1063"/>
    </row>
    <row r="46" spans="1:13">
      <c r="A46" s="148" t="s">
        <v>11</v>
      </c>
      <c r="C46" s="148"/>
      <c r="D46" s="148"/>
      <c r="H46" s="153"/>
      <c r="I46" s="153" t="s">
        <v>83</v>
      </c>
      <c r="J46" s="150"/>
      <c r="K46" s="150"/>
      <c r="L46" s="150"/>
    </row>
  </sheetData>
  <mergeCells count="14">
    <mergeCell ref="G44:M44"/>
    <mergeCell ref="G45:M45"/>
    <mergeCell ref="M5:M8"/>
    <mergeCell ref="A5:A8"/>
    <mergeCell ref="B5:B8"/>
    <mergeCell ref="C5:G7"/>
    <mergeCell ref="B2:L2"/>
    <mergeCell ref="L1:M1"/>
    <mergeCell ref="C1:I1"/>
    <mergeCell ref="C41:F41"/>
    <mergeCell ref="H5:L7"/>
    <mergeCell ref="H4:M4"/>
    <mergeCell ref="A3:M3"/>
    <mergeCell ref="A4:G4"/>
  </mergeCells>
  <printOptions horizontalCentered="1"/>
  <pageMargins left="0.70866141732283472" right="0.70866141732283472" top="0.23622047244094491" bottom="0" header="0.31496062992125984" footer="0.31496062992125984"/>
  <pageSetup paperSize="9" scale="78" orientation="landscape" r:id="rId1"/>
  <colBreaks count="1" manualBreakCount="1">
    <brk id="13" max="1048575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46"/>
  <sheetViews>
    <sheetView topLeftCell="A16" zoomScale="90" zoomScaleNormal="90" zoomScaleSheetLayoutView="63" workbookViewId="0">
      <selection activeCell="L36" sqref="L36"/>
    </sheetView>
  </sheetViews>
  <sheetFormatPr defaultRowHeight="12.75"/>
  <cols>
    <col min="2" max="2" width="36" customWidth="1"/>
    <col min="3" max="3" width="25.7109375" customWidth="1"/>
    <col min="4" max="4" width="21.85546875" customWidth="1"/>
    <col min="5" max="5" width="25.5703125" customWidth="1"/>
    <col min="6" max="6" width="19.42578125" customWidth="1"/>
    <col min="7" max="7" width="17.42578125" customWidth="1"/>
  </cols>
  <sheetData>
    <row r="1" spans="2:13" ht="18">
      <c r="B1" s="1065" t="s">
        <v>0</v>
      </c>
      <c r="C1" s="1065"/>
      <c r="D1" s="1065"/>
      <c r="E1" s="1065"/>
      <c r="F1" s="1065"/>
      <c r="G1" s="176" t="s">
        <v>566</v>
      </c>
      <c r="H1" s="169"/>
      <c r="I1" s="169"/>
      <c r="J1" s="169"/>
      <c r="K1" s="169"/>
      <c r="L1" s="169"/>
      <c r="M1" s="169"/>
    </row>
    <row r="2" spans="2:13" ht="21">
      <c r="B2" s="1066" t="s">
        <v>882</v>
      </c>
      <c r="C2" s="1066"/>
      <c r="D2" s="1066"/>
      <c r="E2" s="1066"/>
      <c r="F2" s="1066"/>
      <c r="G2" s="1066"/>
      <c r="H2" s="170"/>
      <c r="I2" s="170"/>
      <c r="J2" s="170"/>
      <c r="K2" s="170"/>
      <c r="L2" s="170"/>
      <c r="M2" s="170"/>
    </row>
    <row r="3" spans="2:13">
      <c r="B3" s="121"/>
      <c r="C3" s="121"/>
      <c r="D3" s="121"/>
      <c r="E3" s="121"/>
      <c r="F3" s="121"/>
      <c r="G3" s="121"/>
    </row>
    <row r="4" spans="2:13" ht="18.75">
      <c r="B4" s="1223" t="s">
        <v>565</v>
      </c>
      <c r="C4" s="1223"/>
      <c r="D4" s="1223"/>
      <c r="E4" s="1223"/>
      <c r="F4" s="1223"/>
      <c r="G4" s="1223"/>
      <c r="H4" s="1223"/>
    </row>
    <row r="5" spans="2:13" ht="18.75">
      <c r="B5" s="557" t="s">
        <v>683</v>
      </c>
      <c r="C5" s="177"/>
      <c r="D5" s="177"/>
      <c r="E5" s="177"/>
      <c r="F5" s="177"/>
      <c r="G5" s="177"/>
      <c r="H5" s="177"/>
    </row>
    <row r="6" spans="2:13" ht="31.5">
      <c r="B6" s="565"/>
      <c r="C6" s="566" t="s">
        <v>340</v>
      </c>
      <c r="D6" s="566" t="s">
        <v>341</v>
      </c>
      <c r="E6" s="566" t="s">
        <v>342</v>
      </c>
      <c r="F6" s="178"/>
      <c r="G6" s="178"/>
    </row>
    <row r="7" spans="2:13" ht="15">
      <c r="B7" s="179" t="s">
        <v>343</v>
      </c>
      <c r="C7" s="183" t="s">
        <v>756</v>
      </c>
      <c r="D7" s="183" t="s">
        <v>756</v>
      </c>
      <c r="E7" s="183" t="s">
        <v>756</v>
      </c>
      <c r="F7" s="178"/>
      <c r="G7" s="178"/>
    </row>
    <row r="8" spans="2:13" ht="13.5" customHeight="1">
      <c r="B8" s="179" t="s">
        <v>344</v>
      </c>
      <c r="C8" s="183" t="s">
        <v>756</v>
      </c>
      <c r="D8" s="183" t="s">
        <v>756</v>
      </c>
      <c r="E8" s="183" t="s">
        <v>756</v>
      </c>
      <c r="F8" s="178"/>
      <c r="G8" s="178"/>
    </row>
    <row r="9" spans="2:13" ht="13.5" customHeight="1">
      <c r="B9" s="179" t="s">
        <v>345</v>
      </c>
      <c r="C9" s="183"/>
      <c r="D9" s="183"/>
      <c r="E9" s="183"/>
      <c r="F9" s="178"/>
      <c r="G9" s="178"/>
    </row>
    <row r="10" spans="2:13" ht="13.5" customHeight="1">
      <c r="B10" s="180" t="s">
        <v>346</v>
      </c>
      <c r="C10" s="183" t="s">
        <v>756</v>
      </c>
      <c r="D10" s="183" t="s">
        <v>756</v>
      </c>
      <c r="E10" s="183" t="s">
        <v>756</v>
      </c>
      <c r="F10" s="178"/>
      <c r="G10" s="178"/>
    </row>
    <row r="11" spans="2:13" ht="13.5" customHeight="1">
      <c r="B11" s="180" t="s">
        <v>347</v>
      </c>
      <c r="C11" s="183" t="s">
        <v>756</v>
      </c>
      <c r="D11" s="183" t="s">
        <v>756</v>
      </c>
      <c r="E11" s="183" t="s">
        <v>756</v>
      </c>
      <c r="F11" s="178"/>
      <c r="G11" s="178"/>
    </row>
    <row r="12" spans="2:13" ht="13.5" customHeight="1">
      <c r="B12" s="180" t="s">
        <v>348</v>
      </c>
      <c r="C12" s="183" t="s">
        <v>756</v>
      </c>
      <c r="D12" s="183" t="s">
        <v>756</v>
      </c>
      <c r="E12" s="183" t="s">
        <v>756</v>
      </c>
      <c r="F12" s="178"/>
      <c r="G12" s="178"/>
    </row>
    <row r="13" spans="2:13" ht="13.5" customHeight="1">
      <c r="B13" s="180" t="s">
        <v>349</v>
      </c>
      <c r="C13" s="183" t="s">
        <v>756</v>
      </c>
      <c r="D13" s="183" t="s">
        <v>756</v>
      </c>
      <c r="E13" s="183" t="s">
        <v>756</v>
      </c>
      <c r="F13" s="178"/>
      <c r="G13" s="178"/>
    </row>
    <row r="14" spans="2:13" ht="13.5" customHeight="1">
      <c r="B14" s="180" t="s">
        <v>350</v>
      </c>
      <c r="C14" s="183" t="s">
        <v>756</v>
      </c>
      <c r="D14" s="183" t="s">
        <v>756</v>
      </c>
      <c r="E14" s="183" t="s">
        <v>756</v>
      </c>
      <c r="F14" s="178"/>
      <c r="G14" s="178"/>
    </row>
    <row r="15" spans="2:13" ht="13.5" customHeight="1">
      <c r="B15" s="180" t="s">
        <v>351</v>
      </c>
      <c r="C15" s="183" t="s">
        <v>756</v>
      </c>
      <c r="D15" s="183" t="s">
        <v>756</v>
      </c>
      <c r="E15" s="183" t="s">
        <v>756</v>
      </c>
      <c r="F15" s="178"/>
      <c r="G15" s="178"/>
    </row>
    <row r="16" spans="2:13" ht="13.5" customHeight="1">
      <c r="B16" s="180" t="s">
        <v>352</v>
      </c>
      <c r="C16" s="183" t="s">
        <v>756</v>
      </c>
      <c r="D16" s="183" t="s">
        <v>756</v>
      </c>
      <c r="E16" s="183" t="s">
        <v>756</v>
      </c>
      <c r="F16" s="178"/>
      <c r="G16" s="178"/>
    </row>
    <row r="17" spans="2:8" ht="13.5" customHeight="1">
      <c r="B17" s="180" t="s">
        <v>353</v>
      </c>
      <c r="C17" s="183" t="s">
        <v>756</v>
      </c>
      <c r="D17" s="183" t="s">
        <v>756</v>
      </c>
      <c r="E17" s="183" t="s">
        <v>756</v>
      </c>
      <c r="F17" s="178"/>
      <c r="G17" s="178"/>
    </row>
    <row r="18" spans="2:8" ht="13.5" customHeight="1">
      <c r="B18" s="181"/>
      <c r="C18" s="182"/>
      <c r="D18" s="182"/>
      <c r="E18" s="182"/>
      <c r="F18" s="178"/>
      <c r="G18" s="178"/>
    </row>
    <row r="19" spans="2:8" ht="13.5" customHeight="1">
      <c r="B19" s="1224" t="s">
        <v>354</v>
      </c>
      <c r="C19" s="1224"/>
      <c r="D19" s="1224"/>
      <c r="E19" s="1224"/>
      <c r="F19" s="1224"/>
      <c r="G19" s="1224"/>
      <c r="H19" s="1224"/>
    </row>
    <row r="20" spans="2:8" ht="15">
      <c r="B20" s="178"/>
      <c r="C20" s="178"/>
      <c r="D20" s="178"/>
      <c r="E20" s="178"/>
      <c r="F20" s="1089" t="s">
        <v>884</v>
      </c>
      <c r="G20" s="1089"/>
      <c r="H20" s="1089"/>
    </row>
    <row r="21" spans="2:8" ht="46.15" customHeight="1">
      <c r="B21" s="540" t="s">
        <v>451</v>
      </c>
      <c r="C21" s="540" t="s">
        <v>3</v>
      </c>
      <c r="D21" s="567" t="s">
        <v>355</v>
      </c>
      <c r="E21" s="541" t="s">
        <v>356</v>
      </c>
      <c r="F21" s="540" t="s">
        <v>357</v>
      </c>
      <c r="G21" s="540" t="s">
        <v>358</v>
      </c>
    </row>
    <row r="22" spans="2:8" ht="15">
      <c r="B22" s="179" t="s">
        <v>359</v>
      </c>
      <c r="C22" s="1225" t="s">
        <v>764</v>
      </c>
      <c r="D22" s="503">
        <v>74</v>
      </c>
      <c r="E22" s="1225" t="s">
        <v>992</v>
      </c>
      <c r="F22" s="503">
        <v>0</v>
      </c>
      <c r="G22" s="504">
        <f>D22</f>
        <v>74</v>
      </c>
    </row>
    <row r="23" spans="2:8" ht="15">
      <c r="B23" s="179" t="s">
        <v>360</v>
      </c>
      <c r="C23" s="1226"/>
      <c r="D23" s="503">
        <v>11</v>
      </c>
      <c r="E23" s="1226"/>
      <c r="F23" s="503">
        <v>0</v>
      </c>
      <c r="G23" s="504">
        <f t="shared" ref="G23:G39" si="0">D23</f>
        <v>11</v>
      </c>
    </row>
    <row r="24" spans="2:8" ht="15">
      <c r="B24" s="179" t="s">
        <v>361</v>
      </c>
      <c r="C24" s="1226"/>
      <c r="D24" s="493">
        <v>0</v>
      </c>
      <c r="E24" s="1226"/>
      <c r="F24" s="493">
        <v>0</v>
      </c>
      <c r="G24" s="504">
        <f t="shared" si="0"/>
        <v>0</v>
      </c>
    </row>
    <row r="25" spans="2:8" ht="25.5">
      <c r="B25" s="179" t="s">
        <v>362</v>
      </c>
      <c r="C25" s="1226"/>
      <c r="D25" s="493">
        <v>2</v>
      </c>
      <c r="E25" s="1226"/>
      <c r="F25" s="493">
        <v>0</v>
      </c>
      <c r="G25" s="504">
        <f t="shared" si="0"/>
        <v>2</v>
      </c>
    </row>
    <row r="26" spans="2:8" ht="32.25" customHeight="1">
      <c r="B26" s="179" t="s">
        <v>363</v>
      </c>
      <c r="C26" s="1226"/>
      <c r="D26" s="493">
        <v>6</v>
      </c>
      <c r="E26" s="1226"/>
      <c r="F26" s="724">
        <v>0</v>
      </c>
      <c r="G26" s="504">
        <f t="shared" si="0"/>
        <v>6</v>
      </c>
    </row>
    <row r="27" spans="2:8" ht="15">
      <c r="B27" s="179" t="s">
        <v>364</v>
      </c>
      <c r="C27" s="1226"/>
      <c r="D27" s="493">
        <v>0</v>
      </c>
      <c r="E27" s="1226"/>
      <c r="F27" s="724">
        <v>0</v>
      </c>
      <c r="G27" s="504">
        <f t="shared" si="0"/>
        <v>0</v>
      </c>
    </row>
    <row r="28" spans="2:8" ht="15">
      <c r="B28" s="179" t="s">
        <v>365</v>
      </c>
      <c r="C28" s="1226"/>
      <c r="D28" s="493">
        <v>164</v>
      </c>
      <c r="E28" s="1226"/>
      <c r="F28" s="724">
        <v>0</v>
      </c>
      <c r="G28" s="504">
        <f t="shared" si="0"/>
        <v>164</v>
      </c>
    </row>
    <row r="29" spans="2:8" ht="15">
      <c r="B29" s="179" t="s">
        <v>366</v>
      </c>
      <c r="C29" s="1226"/>
      <c r="D29" s="503">
        <v>0</v>
      </c>
      <c r="E29" s="1226"/>
      <c r="F29" s="724">
        <v>0</v>
      </c>
      <c r="G29" s="504">
        <f t="shared" si="0"/>
        <v>0</v>
      </c>
    </row>
    <row r="30" spans="2:8" ht="15">
      <c r="B30" s="179" t="s">
        <v>367</v>
      </c>
      <c r="C30" s="1226"/>
      <c r="D30" s="503">
        <v>0</v>
      </c>
      <c r="E30" s="1226"/>
      <c r="F30" s="724">
        <v>0</v>
      </c>
      <c r="G30" s="504">
        <f t="shared" si="0"/>
        <v>0</v>
      </c>
    </row>
    <row r="31" spans="2:8" ht="15">
      <c r="B31" s="179" t="s">
        <v>368</v>
      </c>
      <c r="C31" s="1226"/>
      <c r="D31" s="503">
        <v>0</v>
      </c>
      <c r="E31" s="1226"/>
      <c r="F31" s="724">
        <v>0</v>
      </c>
      <c r="G31" s="504">
        <f t="shared" si="0"/>
        <v>0</v>
      </c>
    </row>
    <row r="32" spans="2:8" ht="15">
      <c r="B32" s="179" t="s">
        <v>369</v>
      </c>
      <c r="C32" s="1226"/>
      <c r="D32" s="503">
        <v>25</v>
      </c>
      <c r="E32" s="1226"/>
      <c r="F32" s="724">
        <v>0</v>
      </c>
      <c r="G32" s="504">
        <f t="shared" si="0"/>
        <v>25</v>
      </c>
    </row>
    <row r="33" spans="2:8" ht="15">
      <c r="B33" s="179" t="s">
        <v>370</v>
      </c>
      <c r="C33" s="1226"/>
      <c r="D33" s="503">
        <v>0</v>
      </c>
      <c r="E33" s="1226"/>
      <c r="F33" s="724">
        <v>0</v>
      </c>
      <c r="G33" s="504">
        <f t="shared" si="0"/>
        <v>0</v>
      </c>
    </row>
    <row r="34" spans="2:8" ht="15">
      <c r="B34" s="179" t="s">
        <v>371</v>
      </c>
      <c r="C34" s="1226"/>
      <c r="D34" s="503">
        <v>0</v>
      </c>
      <c r="E34" s="1226"/>
      <c r="F34" s="724">
        <v>0</v>
      </c>
      <c r="G34" s="504">
        <f t="shared" si="0"/>
        <v>0</v>
      </c>
    </row>
    <row r="35" spans="2:8" ht="15">
      <c r="B35" s="179" t="s">
        <v>372</v>
      </c>
      <c r="C35" s="1226"/>
      <c r="D35" s="503">
        <v>0</v>
      </c>
      <c r="E35" s="1226"/>
      <c r="F35" s="724">
        <v>0</v>
      </c>
      <c r="G35" s="504">
        <f t="shared" si="0"/>
        <v>0</v>
      </c>
    </row>
    <row r="36" spans="2:8" ht="15">
      <c r="B36" s="179" t="s">
        <v>373</v>
      </c>
      <c r="C36" s="1226"/>
      <c r="D36" s="503">
        <v>4</v>
      </c>
      <c r="E36" s="1226"/>
      <c r="F36" s="724">
        <v>0</v>
      </c>
      <c r="G36" s="504">
        <f t="shared" si="0"/>
        <v>4</v>
      </c>
    </row>
    <row r="37" spans="2:8" ht="15">
      <c r="B37" s="179" t="s">
        <v>374</v>
      </c>
      <c r="C37" s="1226"/>
      <c r="D37" s="503">
        <v>0</v>
      </c>
      <c r="E37" s="1226"/>
      <c r="F37" s="724">
        <v>0</v>
      </c>
      <c r="G37" s="504">
        <f t="shared" si="0"/>
        <v>0</v>
      </c>
    </row>
    <row r="38" spans="2:8" ht="15">
      <c r="B38" s="179" t="s">
        <v>48</v>
      </c>
      <c r="C38" s="1227"/>
      <c r="D38" s="503">
        <v>16</v>
      </c>
      <c r="E38" s="1227"/>
      <c r="F38" s="724">
        <v>0</v>
      </c>
      <c r="G38" s="504">
        <f t="shared" si="0"/>
        <v>16</v>
      </c>
    </row>
    <row r="39" spans="2:8" ht="15">
      <c r="B39" s="568" t="s">
        <v>18</v>
      </c>
      <c r="C39" s="569"/>
      <c r="D39" s="568">
        <f>SUM(D22:D38)</f>
        <v>302</v>
      </c>
      <c r="E39" s="570"/>
      <c r="F39" s="571">
        <f>SUM(F22:F38)</f>
        <v>0</v>
      </c>
      <c r="G39" s="571">
        <f t="shared" si="0"/>
        <v>302</v>
      </c>
    </row>
    <row r="43" spans="2:8" ht="15" customHeight="1">
      <c r="B43" s="148"/>
      <c r="C43" s="148"/>
      <c r="D43" s="148"/>
      <c r="E43" s="1063" t="s">
        <v>12</v>
      </c>
      <c r="F43" s="1063"/>
      <c r="G43" s="162"/>
      <c r="H43" s="149"/>
    </row>
    <row r="44" spans="2:8" ht="15" customHeight="1">
      <c r="B44" s="148"/>
      <c r="C44" s="148"/>
      <c r="D44" s="148"/>
      <c r="E44" s="1063" t="s">
        <v>13</v>
      </c>
      <c r="F44" s="1063"/>
      <c r="G44" s="149"/>
      <c r="H44" s="149"/>
    </row>
    <row r="45" spans="2:8" ht="15" customHeight="1">
      <c r="B45" s="148"/>
      <c r="C45" s="148"/>
      <c r="D45" s="148"/>
      <c r="E45" s="1063" t="s">
        <v>86</v>
      </c>
      <c r="F45" s="1063"/>
      <c r="G45" s="149"/>
      <c r="H45" s="149"/>
    </row>
    <row r="46" spans="2:8">
      <c r="B46" s="148" t="s">
        <v>11</v>
      </c>
      <c r="D46" s="148"/>
      <c r="E46" s="150" t="s">
        <v>83</v>
      </c>
      <c r="F46" s="150"/>
      <c r="G46" s="150"/>
      <c r="H46" s="153"/>
    </row>
  </sheetData>
  <mergeCells count="10">
    <mergeCell ref="E44:F44"/>
    <mergeCell ref="E45:F45"/>
    <mergeCell ref="B1:F1"/>
    <mergeCell ref="B2:G2"/>
    <mergeCell ref="B4:H4"/>
    <mergeCell ref="B19:H19"/>
    <mergeCell ref="F20:H20"/>
    <mergeCell ref="E43:F43"/>
    <mergeCell ref="C22:C38"/>
    <mergeCell ref="E22:E38"/>
  </mergeCells>
  <printOptions horizontalCentered="1"/>
  <pageMargins left="0.70866141732283472" right="0.70866141732283472" top="0.23622047244094491" bottom="0" header="0.31496062992125984" footer="0.31496062992125984"/>
  <pageSetup paperSize="9" scale="77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B2:M13"/>
  <sheetViews>
    <sheetView zoomScaleSheetLayoutView="90" workbookViewId="0">
      <selection activeCell="R15" sqref="R15"/>
    </sheetView>
  </sheetViews>
  <sheetFormatPr defaultRowHeight="12.75"/>
  <sheetData>
    <row r="2" spans="2:13">
      <c r="B2" s="12"/>
    </row>
    <row r="4" spans="2:13" ht="12.75" customHeight="1">
      <c r="B4" s="1228" t="s">
        <v>900</v>
      </c>
      <c r="C4" s="1228"/>
      <c r="D4" s="1228"/>
      <c r="E4" s="1228"/>
      <c r="F4" s="1228"/>
      <c r="G4" s="1228"/>
      <c r="H4" s="1228"/>
      <c r="I4" s="1228"/>
      <c r="J4" s="1228"/>
      <c r="K4" s="1228"/>
      <c r="L4" s="1228"/>
      <c r="M4" s="1228"/>
    </row>
    <row r="5" spans="2:13" ht="12.75" customHeight="1">
      <c r="B5" s="1228"/>
      <c r="C5" s="1228"/>
      <c r="D5" s="1228"/>
      <c r="E5" s="1228"/>
      <c r="F5" s="1228"/>
      <c r="G5" s="1228"/>
      <c r="H5" s="1228"/>
      <c r="I5" s="1228"/>
      <c r="J5" s="1228"/>
      <c r="K5" s="1228"/>
      <c r="L5" s="1228"/>
      <c r="M5" s="1228"/>
    </row>
    <row r="6" spans="2:13" ht="12.75" customHeight="1">
      <c r="B6" s="1228"/>
      <c r="C6" s="1228"/>
      <c r="D6" s="1228"/>
      <c r="E6" s="1228"/>
      <c r="F6" s="1228"/>
      <c r="G6" s="1228"/>
      <c r="H6" s="1228"/>
      <c r="I6" s="1228"/>
      <c r="J6" s="1228"/>
      <c r="K6" s="1228"/>
      <c r="L6" s="1228"/>
      <c r="M6" s="1228"/>
    </row>
    <row r="7" spans="2:13" ht="12.75" customHeight="1">
      <c r="B7" s="1228"/>
      <c r="C7" s="1228"/>
      <c r="D7" s="1228"/>
      <c r="E7" s="1228"/>
      <c r="F7" s="1228"/>
      <c r="G7" s="1228"/>
      <c r="H7" s="1228"/>
      <c r="I7" s="1228"/>
      <c r="J7" s="1228"/>
      <c r="K7" s="1228"/>
      <c r="L7" s="1228"/>
      <c r="M7" s="1228"/>
    </row>
    <row r="8" spans="2:13" ht="12.75" customHeight="1">
      <c r="B8" s="1228"/>
      <c r="C8" s="1228"/>
      <c r="D8" s="1228"/>
      <c r="E8" s="1228"/>
      <c r="F8" s="1228"/>
      <c r="G8" s="1228"/>
      <c r="H8" s="1228"/>
      <c r="I8" s="1228"/>
      <c r="J8" s="1228"/>
      <c r="K8" s="1228"/>
      <c r="L8" s="1228"/>
      <c r="M8" s="1228"/>
    </row>
    <row r="9" spans="2:13" ht="12.75" customHeight="1">
      <c r="B9" s="1228"/>
      <c r="C9" s="1228"/>
      <c r="D9" s="1228"/>
      <c r="E9" s="1228"/>
      <c r="F9" s="1228"/>
      <c r="G9" s="1228"/>
      <c r="H9" s="1228"/>
      <c r="I9" s="1228"/>
      <c r="J9" s="1228"/>
      <c r="K9" s="1228"/>
      <c r="L9" s="1228"/>
      <c r="M9" s="1228"/>
    </row>
    <row r="10" spans="2:13" ht="12.75" customHeight="1">
      <c r="B10" s="1228"/>
      <c r="C10" s="1228"/>
      <c r="D10" s="1228"/>
      <c r="E10" s="1228"/>
      <c r="F10" s="1228"/>
      <c r="G10" s="1228"/>
      <c r="H10" s="1228"/>
      <c r="I10" s="1228"/>
      <c r="J10" s="1228"/>
      <c r="K10" s="1228"/>
      <c r="L10" s="1228"/>
      <c r="M10" s="1228"/>
    </row>
    <row r="11" spans="2:13" ht="12.75" customHeight="1">
      <c r="B11" s="1228"/>
      <c r="C11" s="1228"/>
      <c r="D11" s="1228"/>
      <c r="E11" s="1228"/>
      <c r="F11" s="1228"/>
      <c r="G11" s="1228"/>
      <c r="H11" s="1228"/>
      <c r="I11" s="1228"/>
      <c r="J11" s="1228"/>
      <c r="K11" s="1228"/>
      <c r="L11" s="1228"/>
      <c r="M11" s="1228"/>
    </row>
    <row r="12" spans="2:13" ht="12.75" customHeight="1">
      <c r="B12" s="1228"/>
      <c r="C12" s="1228"/>
      <c r="D12" s="1228"/>
      <c r="E12" s="1228"/>
      <c r="F12" s="1228"/>
      <c r="G12" s="1228"/>
      <c r="H12" s="1228"/>
      <c r="I12" s="1228"/>
      <c r="J12" s="1228"/>
      <c r="K12" s="1228"/>
      <c r="L12" s="1228"/>
      <c r="M12" s="1228"/>
    </row>
    <row r="13" spans="2:13" ht="12.75" customHeight="1">
      <c r="B13" s="1228"/>
      <c r="C13" s="1228"/>
      <c r="D13" s="1228"/>
      <c r="E13" s="1228"/>
      <c r="F13" s="1228"/>
      <c r="G13" s="1228"/>
      <c r="H13" s="1228"/>
      <c r="I13" s="1228"/>
      <c r="J13" s="1228"/>
      <c r="K13" s="1228"/>
      <c r="L13" s="1228"/>
      <c r="M13" s="1228"/>
    </row>
  </sheetData>
  <mergeCells count="1">
    <mergeCell ref="B4:M13"/>
  </mergeCells>
  <printOptions horizontalCentered="1"/>
  <pageMargins left="0.70866141732283472" right="0.70866141732283472" top="0.23622047244094491" bottom="0" header="0.31496062992125984" footer="0.31496062992125984"/>
  <pageSetup paperSize="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1"/>
  <sheetViews>
    <sheetView topLeftCell="A7" zoomScaleSheetLayoutView="100" workbookViewId="0">
      <selection activeCell="N17" sqref="N17"/>
    </sheetView>
  </sheetViews>
  <sheetFormatPr defaultRowHeight="14.25"/>
  <cols>
    <col min="1" max="1" width="4.7109375" style="41" customWidth="1"/>
    <col min="2" max="2" width="16.85546875" style="41" customWidth="1"/>
    <col min="3" max="3" width="11.7109375" style="41" customWidth="1"/>
    <col min="4" max="4" width="12" style="41" customWidth="1"/>
    <col min="5" max="5" width="12.140625" style="41" customWidth="1"/>
    <col min="6" max="6" width="17.42578125" style="41" customWidth="1"/>
    <col min="7" max="7" width="12.42578125" style="41" customWidth="1"/>
    <col min="8" max="8" width="16" style="41" customWidth="1"/>
    <col min="9" max="9" width="12.7109375" style="41" customWidth="1"/>
    <col min="10" max="10" width="15" style="41" customWidth="1"/>
    <col min="11" max="11" width="16" style="41" customWidth="1"/>
    <col min="12" max="12" width="11.85546875" style="41" customWidth="1"/>
    <col min="13" max="16384" width="9.140625" style="41"/>
  </cols>
  <sheetData>
    <row r="1" spans="1:20" ht="15" customHeight="1">
      <c r="C1" s="891"/>
      <c r="D1" s="891"/>
      <c r="E1" s="891"/>
      <c r="F1" s="891"/>
      <c r="G1" s="891"/>
      <c r="H1" s="891"/>
      <c r="I1" s="123"/>
      <c r="J1" s="1112" t="s">
        <v>567</v>
      </c>
      <c r="K1" s="1112"/>
    </row>
    <row r="2" spans="1:20" s="46" customFormat="1" ht="19.5" customHeight="1">
      <c r="A2" s="1230" t="s">
        <v>0</v>
      </c>
      <c r="B2" s="1230"/>
      <c r="C2" s="1230"/>
      <c r="D2" s="1230"/>
      <c r="E2" s="1230"/>
      <c r="F2" s="1230"/>
      <c r="G2" s="1230"/>
      <c r="H2" s="1230"/>
      <c r="I2" s="1230"/>
      <c r="J2" s="1230"/>
      <c r="K2" s="1230"/>
    </row>
    <row r="3" spans="1:20" s="46" customFormat="1" ht="19.5" customHeight="1">
      <c r="A3" s="1229" t="s">
        <v>882</v>
      </c>
      <c r="B3" s="1229"/>
      <c r="C3" s="1229"/>
      <c r="D3" s="1229"/>
      <c r="E3" s="1229"/>
      <c r="F3" s="1229"/>
      <c r="G3" s="1229"/>
      <c r="H3" s="1229"/>
      <c r="I3" s="1229"/>
      <c r="J3" s="1229"/>
      <c r="K3" s="1229"/>
    </row>
    <row r="4" spans="1:20" s="46" customFormat="1" ht="14.25" customHeight="1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</row>
    <row r="5" spans="1:20" s="46" customFormat="1" ht="18" customHeight="1">
      <c r="A5" s="1179" t="s">
        <v>972</v>
      </c>
      <c r="B5" s="1179"/>
      <c r="C5" s="1179"/>
      <c r="D5" s="1179"/>
      <c r="E5" s="1179"/>
      <c r="F5" s="1179"/>
      <c r="G5" s="1179"/>
      <c r="H5" s="1179"/>
      <c r="I5" s="1179"/>
      <c r="J5" s="1179"/>
      <c r="K5" s="1179"/>
    </row>
    <row r="6" spans="1:20" ht="15.75">
      <c r="A6" s="1133" t="s">
        <v>684</v>
      </c>
      <c r="B6" s="1133"/>
      <c r="C6" s="85"/>
      <c r="D6" s="85"/>
      <c r="E6" s="85"/>
      <c r="F6" s="85"/>
      <c r="G6" s="85"/>
      <c r="H6" s="85"/>
      <c r="I6" s="85"/>
      <c r="J6" s="85"/>
      <c r="K6" s="85"/>
    </row>
    <row r="7" spans="1:20" ht="29.25" customHeight="1">
      <c r="A7" s="1234" t="s">
        <v>73</v>
      </c>
      <c r="B7" s="1234" t="s">
        <v>74</v>
      </c>
      <c r="C7" s="1234" t="s">
        <v>75</v>
      </c>
      <c r="D7" s="1234" t="s">
        <v>165</v>
      </c>
      <c r="E7" s="1234"/>
      <c r="F7" s="1234"/>
      <c r="G7" s="1234"/>
      <c r="H7" s="1234"/>
      <c r="I7" s="971" t="s">
        <v>256</v>
      </c>
      <c r="J7" s="1234" t="s">
        <v>76</v>
      </c>
      <c r="K7" s="1234" t="s">
        <v>510</v>
      </c>
      <c r="L7" s="1231" t="s">
        <v>77</v>
      </c>
      <c r="S7" s="45"/>
      <c r="T7" s="45"/>
    </row>
    <row r="8" spans="1:20" ht="33.75" customHeight="1">
      <c r="A8" s="1234"/>
      <c r="B8" s="1234"/>
      <c r="C8" s="1234"/>
      <c r="D8" s="1234" t="s">
        <v>78</v>
      </c>
      <c r="E8" s="1234" t="s">
        <v>79</v>
      </c>
      <c r="F8" s="1234"/>
      <c r="G8" s="1234"/>
      <c r="H8" s="572" t="s">
        <v>80</v>
      </c>
      <c r="I8" s="1235"/>
      <c r="J8" s="1234"/>
      <c r="K8" s="1234"/>
      <c r="L8" s="1231"/>
    </row>
    <row r="9" spans="1:20" ht="30">
      <c r="A9" s="1234"/>
      <c r="B9" s="1234"/>
      <c r="C9" s="1234"/>
      <c r="D9" s="1234"/>
      <c r="E9" s="572" t="s">
        <v>81</v>
      </c>
      <c r="F9" s="572" t="s">
        <v>82</v>
      </c>
      <c r="G9" s="572" t="s">
        <v>18</v>
      </c>
      <c r="H9" s="572"/>
      <c r="I9" s="972"/>
      <c r="J9" s="1234"/>
      <c r="K9" s="1234"/>
      <c r="L9" s="1231"/>
    </row>
    <row r="10" spans="1:20" s="116" customFormat="1" ht="17.100000000000001" customHeight="1">
      <c r="A10" s="573">
        <v>1</v>
      </c>
      <c r="B10" s="573">
        <v>2</v>
      </c>
      <c r="C10" s="573">
        <v>3</v>
      </c>
      <c r="D10" s="573">
        <v>4</v>
      </c>
      <c r="E10" s="573">
        <v>5</v>
      </c>
      <c r="F10" s="573">
        <v>6</v>
      </c>
      <c r="G10" s="573">
        <v>7</v>
      </c>
      <c r="H10" s="573">
        <v>8</v>
      </c>
      <c r="I10" s="573">
        <v>9</v>
      </c>
      <c r="J10" s="573">
        <v>10</v>
      </c>
      <c r="K10" s="573">
        <v>11</v>
      </c>
      <c r="L10" s="573">
        <v>12</v>
      </c>
    </row>
    <row r="11" spans="1:20" ht="17.100000000000001" customHeight="1">
      <c r="A11" s="48">
        <v>1</v>
      </c>
      <c r="B11" s="49" t="s">
        <v>998</v>
      </c>
      <c r="C11" s="43">
        <v>30</v>
      </c>
      <c r="D11" s="272">
        <v>0</v>
      </c>
      <c r="E11" s="272">
        <v>4</v>
      </c>
      <c r="F11" s="272">
        <v>3</v>
      </c>
      <c r="G11" s="272">
        <f>E11+F11</f>
        <v>7</v>
      </c>
      <c r="H11" s="272">
        <f>D11+G11</f>
        <v>7</v>
      </c>
      <c r="I11" s="43">
        <v>30</v>
      </c>
      <c r="J11" s="272">
        <f>C11-H11</f>
        <v>23</v>
      </c>
      <c r="K11" s="272">
        <v>0</v>
      </c>
      <c r="L11" s="272"/>
    </row>
    <row r="12" spans="1:20" ht="17.100000000000001" customHeight="1">
      <c r="A12" s="48">
        <v>2</v>
      </c>
      <c r="B12" s="49" t="s">
        <v>999</v>
      </c>
      <c r="C12" s="43">
        <v>31</v>
      </c>
      <c r="D12" s="272">
        <v>23</v>
      </c>
      <c r="E12" s="272">
        <v>4</v>
      </c>
      <c r="F12" s="272">
        <v>0</v>
      </c>
      <c r="G12" s="272">
        <f t="shared" ref="G12:G22" si="0">E12+F12</f>
        <v>4</v>
      </c>
      <c r="H12" s="272">
        <f t="shared" ref="H12:H22" si="1">D12+G12</f>
        <v>27</v>
      </c>
      <c r="I12" s="43">
        <v>31</v>
      </c>
      <c r="J12" s="272">
        <f t="shared" ref="J12:J22" si="2">C12-H12</f>
        <v>4</v>
      </c>
      <c r="K12" s="272">
        <v>0</v>
      </c>
      <c r="L12" s="272"/>
    </row>
    <row r="13" spans="1:20" ht="17.100000000000001" customHeight="1">
      <c r="A13" s="48">
        <v>3</v>
      </c>
      <c r="B13" s="49" t="s">
        <v>1000</v>
      </c>
      <c r="C13" s="43">
        <v>30</v>
      </c>
      <c r="D13" s="272">
        <v>15</v>
      </c>
      <c r="E13" s="272">
        <v>5</v>
      </c>
      <c r="F13" s="272">
        <v>0</v>
      </c>
      <c r="G13" s="272">
        <f t="shared" si="0"/>
        <v>5</v>
      </c>
      <c r="H13" s="272">
        <f t="shared" si="1"/>
        <v>20</v>
      </c>
      <c r="I13" s="43">
        <v>30</v>
      </c>
      <c r="J13" s="272">
        <f t="shared" si="2"/>
        <v>10</v>
      </c>
      <c r="K13" s="272">
        <v>0</v>
      </c>
      <c r="L13" s="272"/>
    </row>
    <row r="14" spans="1:20" ht="17.100000000000001" customHeight="1">
      <c r="A14" s="48">
        <v>4</v>
      </c>
      <c r="B14" s="49" t="s">
        <v>1001</v>
      </c>
      <c r="C14" s="43">
        <v>31</v>
      </c>
      <c r="D14" s="272">
        <v>0</v>
      </c>
      <c r="E14" s="272">
        <v>4</v>
      </c>
      <c r="F14" s="272">
        <v>2</v>
      </c>
      <c r="G14" s="272">
        <f t="shared" si="0"/>
        <v>6</v>
      </c>
      <c r="H14" s="272">
        <f t="shared" si="1"/>
        <v>6</v>
      </c>
      <c r="I14" s="43">
        <v>31</v>
      </c>
      <c r="J14" s="272">
        <f t="shared" si="2"/>
        <v>25</v>
      </c>
      <c r="K14" s="272">
        <v>0</v>
      </c>
      <c r="L14" s="272"/>
    </row>
    <row r="15" spans="1:20" ht="17.100000000000001" customHeight="1">
      <c r="A15" s="48">
        <v>5</v>
      </c>
      <c r="B15" s="49" t="s">
        <v>1002</v>
      </c>
      <c r="C15" s="43">
        <v>31</v>
      </c>
      <c r="D15" s="272">
        <v>0</v>
      </c>
      <c r="E15" s="272">
        <v>4</v>
      </c>
      <c r="F15" s="272">
        <v>2</v>
      </c>
      <c r="G15" s="272">
        <f t="shared" si="0"/>
        <v>6</v>
      </c>
      <c r="H15" s="272">
        <f t="shared" si="1"/>
        <v>6</v>
      </c>
      <c r="I15" s="43">
        <v>31</v>
      </c>
      <c r="J15" s="272">
        <f t="shared" si="2"/>
        <v>25</v>
      </c>
      <c r="K15" s="272">
        <v>0</v>
      </c>
      <c r="L15" s="272"/>
    </row>
    <row r="16" spans="1:20" s="47" customFormat="1" ht="17.100000000000001" customHeight="1">
      <c r="A16" s="48">
        <v>6</v>
      </c>
      <c r="B16" s="49" t="s">
        <v>1003</v>
      </c>
      <c r="C16" s="48">
        <v>30</v>
      </c>
      <c r="D16" s="273">
        <v>0</v>
      </c>
      <c r="E16" s="273">
        <v>5</v>
      </c>
      <c r="F16" s="273">
        <v>3</v>
      </c>
      <c r="G16" s="272">
        <f t="shared" si="0"/>
        <v>8</v>
      </c>
      <c r="H16" s="272">
        <f t="shared" si="1"/>
        <v>8</v>
      </c>
      <c r="I16" s="48">
        <v>30</v>
      </c>
      <c r="J16" s="272">
        <f t="shared" si="2"/>
        <v>22</v>
      </c>
      <c r="K16" s="272">
        <v>0</v>
      </c>
      <c r="L16" s="273"/>
    </row>
    <row r="17" spans="1:12" s="47" customFormat="1" ht="17.100000000000001" customHeight="1">
      <c r="A17" s="48">
        <v>7</v>
      </c>
      <c r="B17" s="49" t="s">
        <v>1004</v>
      </c>
      <c r="C17" s="48">
        <v>31</v>
      </c>
      <c r="D17" s="273">
        <v>9</v>
      </c>
      <c r="E17" s="273">
        <v>4</v>
      </c>
      <c r="F17" s="273">
        <v>0</v>
      </c>
      <c r="G17" s="272">
        <f t="shared" si="0"/>
        <v>4</v>
      </c>
      <c r="H17" s="272">
        <f t="shared" si="1"/>
        <v>13</v>
      </c>
      <c r="I17" s="48">
        <v>31</v>
      </c>
      <c r="J17" s="272">
        <f t="shared" si="2"/>
        <v>18</v>
      </c>
      <c r="K17" s="272">
        <v>0</v>
      </c>
      <c r="L17" s="273"/>
    </row>
    <row r="18" spans="1:12" s="47" customFormat="1" ht="17.100000000000001" customHeight="1">
      <c r="A18" s="48">
        <v>8</v>
      </c>
      <c r="B18" s="49" t="s">
        <v>1005</v>
      </c>
      <c r="C18" s="48">
        <v>30</v>
      </c>
      <c r="D18" s="273">
        <v>0</v>
      </c>
      <c r="E18" s="273">
        <v>4</v>
      </c>
      <c r="F18" s="273">
        <v>3</v>
      </c>
      <c r="G18" s="272">
        <f t="shared" si="0"/>
        <v>7</v>
      </c>
      <c r="H18" s="272">
        <f t="shared" si="1"/>
        <v>7</v>
      </c>
      <c r="I18" s="48">
        <v>30</v>
      </c>
      <c r="J18" s="272">
        <f t="shared" si="2"/>
        <v>23</v>
      </c>
      <c r="K18" s="272">
        <v>0</v>
      </c>
      <c r="L18" s="273"/>
    </row>
    <row r="19" spans="1:12" s="47" customFormat="1" ht="17.100000000000001" customHeight="1">
      <c r="A19" s="48">
        <v>9</v>
      </c>
      <c r="B19" s="49" t="s">
        <v>1006</v>
      </c>
      <c r="C19" s="48">
        <v>31</v>
      </c>
      <c r="D19" s="273">
        <v>9</v>
      </c>
      <c r="E19" s="273">
        <v>5</v>
      </c>
      <c r="F19" s="273">
        <v>0</v>
      </c>
      <c r="G19" s="272">
        <f t="shared" si="0"/>
        <v>5</v>
      </c>
      <c r="H19" s="272">
        <f t="shared" si="1"/>
        <v>14</v>
      </c>
      <c r="I19" s="48">
        <v>31</v>
      </c>
      <c r="J19" s="272">
        <f t="shared" si="2"/>
        <v>17</v>
      </c>
      <c r="K19" s="272">
        <v>0</v>
      </c>
      <c r="L19" s="273"/>
    </row>
    <row r="20" spans="1:12" s="47" customFormat="1" ht="17.100000000000001" customHeight="1">
      <c r="A20" s="48">
        <v>10</v>
      </c>
      <c r="B20" s="49" t="s">
        <v>1007</v>
      </c>
      <c r="C20" s="48">
        <v>31</v>
      </c>
      <c r="D20" s="273">
        <v>0</v>
      </c>
      <c r="E20" s="273">
        <v>4</v>
      </c>
      <c r="F20" s="273">
        <v>2</v>
      </c>
      <c r="G20" s="272">
        <f t="shared" si="0"/>
        <v>6</v>
      </c>
      <c r="H20" s="272">
        <f t="shared" si="1"/>
        <v>6</v>
      </c>
      <c r="I20" s="48">
        <v>31</v>
      </c>
      <c r="J20" s="272">
        <f t="shared" si="2"/>
        <v>25</v>
      </c>
      <c r="K20" s="272">
        <v>0</v>
      </c>
      <c r="L20" s="273"/>
    </row>
    <row r="21" spans="1:12" s="47" customFormat="1" ht="17.100000000000001" customHeight="1">
      <c r="A21" s="48">
        <v>11</v>
      </c>
      <c r="B21" s="49" t="s">
        <v>1008</v>
      </c>
      <c r="C21" s="48">
        <v>29</v>
      </c>
      <c r="D21" s="273">
        <v>0</v>
      </c>
      <c r="E21" s="273">
        <v>4</v>
      </c>
      <c r="F21" s="273">
        <v>0</v>
      </c>
      <c r="G21" s="272">
        <f t="shared" si="0"/>
        <v>4</v>
      </c>
      <c r="H21" s="272">
        <f t="shared" si="1"/>
        <v>4</v>
      </c>
      <c r="I21" s="48">
        <v>29</v>
      </c>
      <c r="J21" s="272">
        <f t="shared" si="2"/>
        <v>25</v>
      </c>
      <c r="K21" s="272">
        <v>0</v>
      </c>
      <c r="L21" s="273"/>
    </row>
    <row r="22" spans="1:12" s="47" customFormat="1" ht="17.100000000000001" customHeight="1">
      <c r="A22" s="48">
        <v>12</v>
      </c>
      <c r="B22" s="49" t="s">
        <v>1009</v>
      </c>
      <c r="C22" s="48">
        <v>31</v>
      </c>
      <c r="D22" s="273">
        <v>0</v>
      </c>
      <c r="E22" s="273">
        <v>5</v>
      </c>
      <c r="F22" s="273">
        <v>4</v>
      </c>
      <c r="G22" s="272">
        <f t="shared" si="0"/>
        <v>9</v>
      </c>
      <c r="H22" s="272">
        <f t="shared" si="1"/>
        <v>9</v>
      </c>
      <c r="I22" s="48">
        <v>31</v>
      </c>
      <c r="J22" s="272">
        <f t="shared" si="2"/>
        <v>22</v>
      </c>
      <c r="K22" s="272">
        <v>0</v>
      </c>
      <c r="L22" s="273"/>
    </row>
    <row r="23" spans="1:12" s="47" customFormat="1" ht="17.100000000000001" customHeight="1">
      <c r="A23" s="574"/>
      <c r="B23" s="575" t="s">
        <v>18</v>
      </c>
      <c r="C23" s="576">
        <f>SUM(C11:C22)</f>
        <v>366</v>
      </c>
      <c r="D23" s="576">
        <f t="shared" ref="D23:K23" si="3">SUM(D11:D22)</f>
        <v>56</v>
      </c>
      <c r="E23" s="576">
        <f t="shared" si="3"/>
        <v>52</v>
      </c>
      <c r="F23" s="576">
        <f t="shared" si="3"/>
        <v>19</v>
      </c>
      <c r="G23" s="576">
        <f t="shared" si="3"/>
        <v>71</v>
      </c>
      <c r="H23" s="576">
        <f t="shared" si="3"/>
        <v>127</v>
      </c>
      <c r="I23" s="576">
        <f t="shared" si="3"/>
        <v>366</v>
      </c>
      <c r="J23" s="576">
        <f t="shared" si="3"/>
        <v>239</v>
      </c>
      <c r="K23" s="576">
        <f t="shared" si="3"/>
        <v>0</v>
      </c>
      <c r="L23" s="576"/>
    </row>
    <row r="24" spans="1:12" s="47" customFormat="1" ht="11.25" customHeight="1">
      <c r="A24" s="50"/>
      <c r="B24" s="51"/>
      <c r="C24" s="52"/>
      <c r="D24" s="50"/>
      <c r="E24" s="50"/>
      <c r="F24" s="50"/>
      <c r="G24" s="50"/>
      <c r="H24" s="50"/>
      <c r="I24" s="50"/>
      <c r="J24" s="50"/>
      <c r="K24" s="50"/>
    </row>
    <row r="25" spans="1:12" ht="15">
      <c r="A25" s="44" t="s">
        <v>107</v>
      </c>
      <c r="B25" s="44"/>
      <c r="C25" s="44"/>
      <c r="D25" s="44"/>
      <c r="E25" s="44"/>
      <c r="F25" s="44"/>
      <c r="G25" s="44"/>
      <c r="H25" s="44"/>
      <c r="I25" s="44"/>
      <c r="J25" s="44"/>
    </row>
    <row r="26" spans="1:12" ht="15">
      <c r="A26" s="44"/>
      <c r="B26" s="44"/>
      <c r="C26" s="44"/>
      <c r="D26" s="44"/>
      <c r="E26" s="44"/>
      <c r="F26" s="44"/>
      <c r="G26" s="44"/>
      <c r="H26" s="44"/>
      <c r="I26" s="44"/>
      <c r="J26" s="44"/>
    </row>
    <row r="27" spans="1:12" ht="15">
      <c r="A27" s="44"/>
      <c r="B27" s="44"/>
      <c r="C27" s="44"/>
      <c r="D27" s="44"/>
      <c r="E27" s="44"/>
      <c r="F27" s="44"/>
      <c r="G27" s="44"/>
      <c r="H27" s="44"/>
      <c r="I27" s="44"/>
      <c r="J27" s="44"/>
    </row>
    <row r="28" spans="1:12" ht="15">
      <c r="A28" s="44" t="s">
        <v>11</v>
      </c>
      <c r="B28" s="44"/>
      <c r="C28" s="44"/>
      <c r="D28" s="44"/>
      <c r="E28" s="44"/>
      <c r="F28" s="44"/>
      <c r="G28" s="44"/>
      <c r="H28" s="44"/>
      <c r="I28" s="44"/>
      <c r="J28" s="1232" t="s">
        <v>12</v>
      </c>
      <c r="K28" s="1232"/>
    </row>
    <row r="29" spans="1:12" ht="15">
      <c r="A29" s="1233" t="s">
        <v>13</v>
      </c>
      <c r="B29" s="1233"/>
      <c r="C29" s="1233"/>
      <c r="D29" s="1233"/>
      <c r="E29" s="1233"/>
      <c r="F29" s="1233"/>
      <c r="G29" s="1233"/>
      <c r="H29" s="1233"/>
      <c r="I29" s="1233"/>
      <c r="J29" s="1233"/>
      <c r="K29" s="1233"/>
    </row>
    <row r="30" spans="1:12" ht="15">
      <c r="A30" s="1233" t="s">
        <v>19</v>
      </c>
      <c r="B30" s="1233"/>
      <c r="C30" s="1233"/>
      <c r="D30" s="1233"/>
      <c r="E30" s="1233"/>
      <c r="F30" s="1233"/>
      <c r="G30" s="1233"/>
      <c r="H30" s="1233"/>
      <c r="I30" s="1233"/>
      <c r="J30" s="1233"/>
      <c r="K30" s="1233"/>
    </row>
    <row r="31" spans="1:12" ht="15">
      <c r="A31" s="44"/>
      <c r="B31" s="44"/>
      <c r="C31" s="44"/>
      <c r="D31" s="44"/>
      <c r="E31" s="44"/>
      <c r="F31" s="44"/>
      <c r="G31" s="44"/>
      <c r="I31" s="44" t="s">
        <v>83</v>
      </c>
      <c r="J31" s="44"/>
      <c r="K31" s="44"/>
    </row>
  </sheetData>
  <mergeCells count="19">
    <mergeCell ref="L7:L9"/>
    <mergeCell ref="J28:K28"/>
    <mergeCell ref="A29:K29"/>
    <mergeCell ref="A30:K30"/>
    <mergeCell ref="A5:K5"/>
    <mergeCell ref="A7:A9"/>
    <mergeCell ref="B7:B9"/>
    <mergeCell ref="C7:C9"/>
    <mergeCell ref="D7:H7"/>
    <mergeCell ref="J7:J9"/>
    <mergeCell ref="K7:K9"/>
    <mergeCell ref="D8:D9"/>
    <mergeCell ref="E8:G8"/>
    <mergeCell ref="I7:I9"/>
    <mergeCell ref="C1:H1"/>
    <mergeCell ref="J1:K1"/>
    <mergeCell ref="A3:K3"/>
    <mergeCell ref="A2:K2"/>
    <mergeCell ref="A6:B6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84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32"/>
  <sheetViews>
    <sheetView topLeftCell="A7" zoomScaleSheetLayoutView="100" workbookViewId="0">
      <selection activeCell="O17" sqref="O17"/>
    </sheetView>
  </sheetViews>
  <sheetFormatPr defaultRowHeight="14.25"/>
  <cols>
    <col min="1" max="1" width="4.7109375" style="41" customWidth="1"/>
    <col min="2" max="2" width="14.7109375" style="41" customWidth="1"/>
    <col min="3" max="3" width="11.7109375" style="41" customWidth="1"/>
    <col min="4" max="4" width="12" style="41" customWidth="1"/>
    <col min="5" max="5" width="11.85546875" style="41" customWidth="1"/>
    <col min="6" max="6" width="18.85546875" style="41" customWidth="1"/>
    <col min="7" max="7" width="10.140625" style="41" customWidth="1"/>
    <col min="8" max="8" width="14.7109375" style="41" customWidth="1"/>
    <col min="9" max="9" width="15.28515625" style="41" customWidth="1"/>
    <col min="10" max="10" width="14.7109375" style="41" customWidth="1"/>
    <col min="11" max="11" width="11.85546875" style="41" customWidth="1"/>
    <col min="12" max="16384" width="9.140625" style="41"/>
  </cols>
  <sheetData>
    <row r="1" spans="1:19" ht="15" customHeight="1">
      <c r="C1" s="891"/>
      <c r="D1" s="891"/>
      <c r="E1" s="891"/>
      <c r="F1" s="891"/>
      <c r="G1" s="891"/>
      <c r="H1" s="891"/>
      <c r="I1" s="123"/>
      <c r="J1" s="33" t="s">
        <v>568</v>
      </c>
    </row>
    <row r="2" spans="1:19" s="46" customFormat="1" ht="19.5" customHeight="1">
      <c r="A2" s="1236" t="s">
        <v>0</v>
      </c>
      <c r="B2" s="1236"/>
      <c r="C2" s="1236"/>
      <c r="D2" s="1236"/>
      <c r="E2" s="1236"/>
      <c r="F2" s="1236"/>
      <c r="G2" s="1236"/>
      <c r="H2" s="1236"/>
      <c r="I2" s="1236"/>
      <c r="J2" s="1236"/>
    </row>
    <row r="3" spans="1:19" s="46" customFormat="1" ht="19.5" customHeight="1">
      <c r="A3" s="1229" t="s">
        <v>882</v>
      </c>
      <c r="B3" s="1229"/>
      <c r="C3" s="1229"/>
      <c r="D3" s="1229"/>
      <c r="E3" s="1229"/>
      <c r="F3" s="1229"/>
      <c r="G3" s="1229"/>
      <c r="H3" s="1229"/>
      <c r="I3" s="1229"/>
      <c r="J3" s="1229"/>
    </row>
    <row r="4" spans="1:19" s="46" customFormat="1" ht="14.25" customHeight="1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9" s="46" customFormat="1" ht="18" customHeight="1">
      <c r="A5" s="1179" t="s">
        <v>971</v>
      </c>
      <c r="B5" s="1179"/>
      <c r="C5" s="1179"/>
      <c r="D5" s="1179"/>
      <c r="E5" s="1179"/>
      <c r="F5" s="1179"/>
      <c r="G5" s="1179"/>
      <c r="H5" s="1179"/>
      <c r="I5" s="1179"/>
      <c r="J5" s="1179"/>
    </row>
    <row r="6" spans="1:19" ht="15.75">
      <c r="A6" s="1133" t="s">
        <v>684</v>
      </c>
      <c r="B6" s="1133"/>
      <c r="C6" s="107"/>
      <c r="D6" s="107"/>
      <c r="E6" s="107"/>
      <c r="F6" s="107"/>
      <c r="G6" s="107"/>
      <c r="H6" s="107"/>
      <c r="I6" s="122"/>
      <c r="J6" s="122"/>
    </row>
    <row r="7" spans="1:19" ht="29.25" customHeight="1">
      <c r="A7" s="1234" t="s">
        <v>73</v>
      </c>
      <c r="B7" s="1234" t="s">
        <v>74</v>
      </c>
      <c r="C7" s="1234" t="s">
        <v>75</v>
      </c>
      <c r="D7" s="1234" t="s">
        <v>166</v>
      </c>
      <c r="E7" s="1234"/>
      <c r="F7" s="1234"/>
      <c r="G7" s="1234"/>
      <c r="H7" s="1234"/>
      <c r="I7" s="971" t="s">
        <v>256</v>
      </c>
      <c r="J7" s="1234" t="s">
        <v>76</v>
      </c>
      <c r="K7" s="1234" t="s">
        <v>239</v>
      </c>
    </row>
    <row r="8" spans="1:19" ht="34.15" customHeight="1">
      <c r="A8" s="1234"/>
      <c r="B8" s="1234"/>
      <c r="C8" s="1234"/>
      <c r="D8" s="1234" t="s">
        <v>78</v>
      </c>
      <c r="E8" s="1234" t="s">
        <v>79</v>
      </c>
      <c r="F8" s="1234"/>
      <c r="G8" s="1234"/>
      <c r="H8" s="971" t="s">
        <v>80</v>
      </c>
      <c r="I8" s="1235"/>
      <c r="J8" s="1234"/>
      <c r="K8" s="1234"/>
      <c r="R8" s="45"/>
      <c r="S8" s="45"/>
    </row>
    <row r="9" spans="1:19" ht="33.75" customHeight="1">
      <c r="A9" s="1234"/>
      <c r="B9" s="1234"/>
      <c r="C9" s="1234"/>
      <c r="D9" s="1234"/>
      <c r="E9" s="572" t="s">
        <v>81</v>
      </c>
      <c r="F9" s="572" t="s">
        <v>82</v>
      </c>
      <c r="G9" s="572" t="s">
        <v>18</v>
      </c>
      <c r="H9" s="972"/>
      <c r="I9" s="972"/>
      <c r="J9" s="1234"/>
      <c r="K9" s="1234"/>
    </row>
    <row r="10" spans="1:19" s="47" customFormat="1" ht="17.100000000000001" customHeight="1">
      <c r="A10" s="572">
        <v>1</v>
      </c>
      <c r="B10" s="572">
        <v>2</v>
      </c>
      <c r="C10" s="572">
        <v>3</v>
      </c>
      <c r="D10" s="572">
        <v>4</v>
      </c>
      <c r="E10" s="572">
        <v>5</v>
      </c>
      <c r="F10" s="572">
        <v>6</v>
      </c>
      <c r="G10" s="572">
        <v>7</v>
      </c>
      <c r="H10" s="572">
        <v>8</v>
      </c>
      <c r="I10" s="572">
        <v>9</v>
      </c>
      <c r="J10" s="572">
        <v>10</v>
      </c>
      <c r="K10" s="572">
        <v>11</v>
      </c>
    </row>
    <row r="11" spans="1:19" ht="17.100000000000001" customHeight="1">
      <c r="A11" s="48">
        <v>1</v>
      </c>
      <c r="B11" s="49" t="s">
        <v>998</v>
      </c>
      <c r="C11" s="43">
        <v>30</v>
      </c>
      <c r="D11" s="272">
        <v>0</v>
      </c>
      <c r="E11" s="272">
        <v>4</v>
      </c>
      <c r="F11" s="272">
        <v>3</v>
      </c>
      <c r="G11" s="272">
        <v>7</v>
      </c>
      <c r="H11" s="272">
        <v>7</v>
      </c>
      <c r="I11" s="43">
        <v>30</v>
      </c>
      <c r="J11" s="272">
        <v>23</v>
      </c>
      <c r="K11" s="42"/>
    </row>
    <row r="12" spans="1:19" ht="17.100000000000001" customHeight="1">
      <c r="A12" s="48">
        <v>2</v>
      </c>
      <c r="B12" s="49" t="s">
        <v>999</v>
      </c>
      <c r="C12" s="43">
        <v>31</v>
      </c>
      <c r="D12" s="272">
        <v>23</v>
      </c>
      <c r="E12" s="272">
        <v>4</v>
      </c>
      <c r="F12" s="272">
        <v>0</v>
      </c>
      <c r="G12" s="272">
        <v>4</v>
      </c>
      <c r="H12" s="272">
        <v>27</v>
      </c>
      <c r="I12" s="43">
        <v>31</v>
      </c>
      <c r="J12" s="272">
        <v>4</v>
      </c>
      <c r="K12" s="42"/>
    </row>
    <row r="13" spans="1:19" ht="17.100000000000001" customHeight="1">
      <c r="A13" s="48">
        <v>3</v>
      </c>
      <c r="B13" s="49" t="s">
        <v>1000</v>
      </c>
      <c r="C13" s="43">
        <v>30</v>
      </c>
      <c r="D13" s="272">
        <v>15</v>
      </c>
      <c r="E13" s="272">
        <v>5</v>
      </c>
      <c r="F13" s="272">
        <v>0</v>
      </c>
      <c r="G13" s="272">
        <v>5</v>
      </c>
      <c r="H13" s="272">
        <v>20</v>
      </c>
      <c r="I13" s="43">
        <v>30</v>
      </c>
      <c r="J13" s="272">
        <v>10</v>
      </c>
      <c r="K13" s="42"/>
    </row>
    <row r="14" spans="1:19" ht="17.100000000000001" customHeight="1">
      <c r="A14" s="48">
        <v>4</v>
      </c>
      <c r="B14" s="49" t="s">
        <v>1001</v>
      </c>
      <c r="C14" s="43">
        <v>31</v>
      </c>
      <c r="D14" s="272">
        <v>0</v>
      </c>
      <c r="E14" s="272">
        <v>4</v>
      </c>
      <c r="F14" s="272">
        <v>2</v>
      </c>
      <c r="G14" s="272">
        <v>6</v>
      </c>
      <c r="H14" s="272">
        <v>6</v>
      </c>
      <c r="I14" s="43">
        <v>31</v>
      </c>
      <c r="J14" s="272">
        <v>25</v>
      </c>
      <c r="K14" s="42"/>
    </row>
    <row r="15" spans="1:19" ht="17.100000000000001" customHeight="1">
      <c r="A15" s="48">
        <v>5</v>
      </c>
      <c r="B15" s="49" t="s">
        <v>1002</v>
      </c>
      <c r="C15" s="43">
        <v>31</v>
      </c>
      <c r="D15" s="272">
        <v>0</v>
      </c>
      <c r="E15" s="272">
        <v>4</v>
      </c>
      <c r="F15" s="272">
        <v>2</v>
      </c>
      <c r="G15" s="272">
        <v>6</v>
      </c>
      <c r="H15" s="272">
        <v>6</v>
      </c>
      <c r="I15" s="43">
        <v>31</v>
      </c>
      <c r="J15" s="272">
        <v>25</v>
      </c>
      <c r="K15" s="42"/>
    </row>
    <row r="16" spans="1:19" s="47" customFormat="1" ht="17.100000000000001" customHeight="1">
      <c r="A16" s="48">
        <v>6</v>
      </c>
      <c r="B16" s="49" t="s">
        <v>1003</v>
      </c>
      <c r="C16" s="48">
        <v>30</v>
      </c>
      <c r="D16" s="273">
        <v>0</v>
      </c>
      <c r="E16" s="273">
        <v>5</v>
      </c>
      <c r="F16" s="273">
        <v>3</v>
      </c>
      <c r="G16" s="272">
        <v>8</v>
      </c>
      <c r="H16" s="272">
        <v>8</v>
      </c>
      <c r="I16" s="48">
        <v>30</v>
      </c>
      <c r="J16" s="272">
        <v>22</v>
      </c>
      <c r="K16" s="49"/>
    </row>
    <row r="17" spans="1:11" s="47" customFormat="1" ht="17.100000000000001" customHeight="1">
      <c r="A17" s="48">
        <v>7</v>
      </c>
      <c r="B17" s="49" t="s">
        <v>1004</v>
      </c>
      <c r="C17" s="48">
        <v>31</v>
      </c>
      <c r="D17" s="273">
        <v>9</v>
      </c>
      <c r="E17" s="273">
        <v>4</v>
      </c>
      <c r="F17" s="273">
        <v>0</v>
      </c>
      <c r="G17" s="272">
        <v>4</v>
      </c>
      <c r="H17" s="272">
        <v>13</v>
      </c>
      <c r="I17" s="48">
        <v>31</v>
      </c>
      <c r="J17" s="272">
        <v>18</v>
      </c>
      <c r="K17" s="49"/>
    </row>
    <row r="18" spans="1:11" s="47" customFormat="1" ht="17.100000000000001" customHeight="1">
      <c r="A18" s="48">
        <v>8</v>
      </c>
      <c r="B18" s="49" t="s">
        <v>1005</v>
      </c>
      <c r="C18" s="48">
        <v>30</v>
      </c>
      <c r="D18" s="273">
        <v>0</v>
      </c>
      <c r="E18" s="273">
        <v>4</v>
      </c>
      <c r="F18" s="273">
        <v>3</v>
      </c>
      <c r="G18" s="272">
        <v>7</v>
      </c>
      <c r="H18" s="272">
        <v>7</v>
      </c>
      <c r="I18" s="48">
        <v>30</v>
      </c>
      <c r="J18" s="272">
        <v>23</v>
      </c>
      <c r="K18" s="49"/>
    </row>
    <row r="19" spans="1:11" s="47" customFormat="1" ht="17.100000000000001" customHeight="1">
      <c r="A19" s="48">
        <v>9</v>
      </c>
      <c r="B19" s="49" t="s">
        <v>1006</v>
      </c>
      <c r="C19" s="48">
        <v>31</v>
      </c>
      <c r="D19" s="273">
        <v>9</v>
      </c>
      <c r="E19" s="273">
        <v>5</v>
      </c>
      <c r="F19" s="273">
        <v>0</v>
      </c>
      <c r="G19" s="272">
        <v>5</v>
      </c>
      <c r="H19" s="272">
        <v>14</v>
      </c>
      <c r="I19" s="48">
        <v>31</v>
      </c>
      <c r="J19" s="272">
        <v>17</v>
      </c>
      <c r="K19" s="49"/>
    </row>
    <row r="20" spans="1:11" s="47" customFormat="1" ht="17.100000000000001" customHeight="1">
      <c r="A20" s="48">
        <v>10</v>
      </c>
      <c r="B20" s="49" t="s">
        <v>1007</v>
      </c>
      <c r="C20" s="48">
        <v>31</v>
      </c>
      <c r="D20" s="273">
        <v>0</v>
      </c>
      <c r="E20" s="273">
        <v>4</v>
      </c>
      <c r="F20" s="273">
        <v>2</v>
      </c>
      <c r="G20" s="272">
        <v>6</v>
      </c>
      <c r="H20" s="272">
        <v>6</v>
      </c>
      <c r="I20" s="48">
        <v>31</v>
      </c>
      <c r="J20" s="272">
        <v>25</v>
      </c>
      <c r="K20" s="49"/>
    </row>
    <row r="21" spans="1:11" s="47" customFormat="1" ht="17.100000000000001" customHeight="1">
      <c r="A21" s="48">
        <v>11</v>
      </c>
      <c r="B21" s="49" t="s">
        <v>1008</v>
      </c>
      <c r="C21" s="48">
        <v>29</v>
      </c>
      <c r="D21" s="273">
        <v>0</v>
      </c>
      <c r="E21" s="273">
        <v>4</v>
      </c>
      <c r="F21" s="273">
        <v>0</v>
      </c>
      <c r="G21" s="272">
        <v>4</v>
      </c>
      <c r="H21" s="272">
        <v>4</v>
      </c>
      <c r="I21" s="48">
        <v>29</v>
      </c>
      <c r="J21" s="272">
        <v>25</v>
      </c>
      <c r="K21" s="49"/>
    </row>
    <row r="22" spans="1:11" s="47" customFormat="1" ht="17.100000000000001" customHeight="1">
      <c r="A22" s="48">
        <v>12</v>
      </c>
      <c r="B22" s="49" t="s">
        <v>1009</v>
      </c>
      <c r="C22" s="48">
        <v>31</v>
      </c>
      <c r="D22" s="273">
        <v>0</v>
      </c>
      <c r="E22" s="273">
        <v>5</v>
      </c>
      <c r="F22" s="273">
        <v>4</v>
      </c>
      <c r="G22" s="272">
        <v>9</v>
      </c>
      <c r="H22" s="272">
        <v>9</v>
      </c>
      <c r="I22" s="48">
        <v>31</v>
      </c>
      <c r="J22" s="272">
        <v>22</v>
      </c>
      <c r="K22" s="49"/>
    </row>
    <row r="23" spans="1:11" s="47" customFormat="1" ht="17.100000000000001" customHeight="1">
      <c r="A23" s="574"/>
      <c r="B23" s="575" t="s">
        <v>18</v>
      </c>
      <c r="C23" s="577">
        <f>SUM(C11:C22)</f>
        <v>366</v>
      </c>
      <c r="D23" s="577">
        <f t="shared" ref="D23:K23" si="0">SUM(D11:D22)</f>
        <v>56</v>
      </c>
      <c r="E23" s="577">
        <f t="shared" si="0"/>
        <v>52</v>
      </c>
      <c r="F23" s="577">
        <f t="shared" si="0"/>
        <v>19</v>
      </c>
      <c r="G23" s="577">
        <f t="shared" si="0"/>
        <v>71</v>
      </c>
      <c r="H23" s="577">
        <f t="shared" si="0"/>
        <v>127</v>
      </c>
      <c r="I23" s="577">
        <f t="shared" si="0"/>
        <v>366</v>
      </c>
      <c r="J23" s="577">
        <f t="shared" si="0"/>
        <v>239</v>
      </c>
      <c r="K23" s="575">
        <f t="shared" si="0"/>
        <v>0</v>
      </c>
    </row>
    <row r="24" spans="1:11" s="47" customFormat="1" ht="11.25" customHeight="1">
      <c r="A24" s="50"/>
      <c r="B24" s="51"/>
      <c r="C24" s="52"/>
      <c r="D24" s="50"/>
      <c r="E24" s="50"/>
      <c r="F24" s="50"/>
      <c r="G24" s="50"/>
      <c r="H24" s="50"/>
      <c r="I24" s="50"/>
      <c r="J24" s="50"/>
    </row>
    <row r="25" spans="1:11" ht="15">
      <c r="A25" s="44" t="s">
        <v>107</v>
      </c>
      <c r="B25" s="44"/>
      <c r="C25" s="44"/>
      <c r="D25" s="44"/>
      <c r="E25" s="44"/>
      <c r="F25" s="44"/>
      <c r="G25" s="44"/>
      <c r="H25" s="44"/>
      <c r="I25" s="44"/>
      <c r="J25" s="44"/>
    </row>
    <row r="26" spans="1:11" ht="15">
      <c r="A26" s="44"/>
      <c r="B26" s="44"/>
      <c r="C26" s="44"/>
      <c r="D26" s="44"/>
      <c r="E26" s="44"/>
      <c r="F26" s="44"/>
      <c r="G26" s="44"/>
      <c r="H26" s="44"/>
      <c r="I26" s="44"/>
      <c r="J26" s="44"/>
    </row>
    <row r="27" spans="1:11" ht="15">
      <c r="A27" s="44"/>
      <c r="B27" s="44"/>
      <c r="C27" s="44"/>
      <c r="D27" s="44"/>
      <c r="E27" s="44"/>
      <c r="F27" s="44"/>
      <c r="G27" s="44"/>
      <c r="H27" s="44"/>
      <c r="I27" s="44"/>
      <c r="J27" s="44"/>
    </row>
    <row r="28" spans="1:11">
      <c r="D28" s="41" t="s">
        <v>10</v>
      </c>
    </row>
    <row r="29" spans="1:11" ht="15">
      <c r="A29" s="44" t="s">
        <v>11</v>
      </c>
      <c r="B29" s="44"/>
      <c r="C29" s="44"/>
      <c r="D29" s="44"/>
      <c r="E29" s="44"/>
      <c r="F29" s="44"/>
      <c r="G29" s="44"/>
      <c r="H29" s="44"/>
      <c r="I29" s="44"/>
      <c r="J29" s="120" t="s">
        <v>12</v>
      </c>
    </row>
    <row r="30" spans="1:11" ht="15">
      <c r="A30" s="1233" t="s">
        <v>13</v>
      </c>
      <c r="B30" s="1233"/>
      <c r="C30" s="1233"/>
      <c r="D30" s="1233"/>
      <c r="E30" s="1233"/>
      <c r="F30" s="1233"/>
      <c r="G30" s="1233"/>
      <c r="H30" s="1233"/>
      <c r="I30" s="1233"/>
      <c r="J30" s="1233"/>
    </row>
    <row r="31" spans="1:11" ht="15">
      <c r="A31" s="1233" t="s">
        <v>19</v>
      </c>
      <c r="B31" s="1233"/>
      <c r="C31" s="1233"/>
      <c r="D31" s="1233"/>
      <c r="E31" s="1233"/>
      <c r="F31" s="1233"/>
      <c r="G31" s="1233"/>
      <c r="H31" s="1233"/>
      <c r="I31" s="1233"/>
      <c r="J31" s="1233"/>
    </row>
    <row r="32" spans="1:11" ht="15">
      <c r="A32" s="44"/>
      <c r="B32" s="44"/>
      <c r="C32" s="44"/>
      <c r="D32" s="44"/>
      <c r="E32" s="44"/>
      <c r="F32" s="44"/>
      <c r="G32" s="44"/>
      <c r="H32" s="44" t="s">
        <v>83</v>
      </c>
      <c r="I32" s="44"/>
      <c r="J32" s="44"/>
    </row>
  </sheetData>
  <mergeCells count="17">
    <mergeCell ref="A30:J30"/>
    <mergeCell ref="A31:J31"/>
    <mergeCell ref="A7:A9"/>
    <mergeCell ref="B7:B9"/>
    <mergeCell ref="C7:C9"/>
    <mergeCell ref="D7:H7"/>
    <mergeCell ref="J7:J9"/>
    <mergeCell ref="D8:D9"/>
    <mergeCell ref="E8:G8"/>
    <mergeCell ref="I7:I9"/>
    <mergeCell ref="K7:K9"/>
    <mergeCell ref="H8:H9"/>
    <mergeCell ref="C1:H1"/>
    <mergeCell ref="A2:J2"/>
    <mergeCell ref="A3:J3"/>
    <mergeCell ref="A5:J5"/>
    <mergeCell ref="A6:B6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95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T61"/>
  <sheetViews>
    <sheetView topLeftCell="A16" zoomScaleSheetLayoutView="100" workbookViewId="0">
      <selection activeCell="H44" sqref="H44"/>
    </sheetView>
  </sheetViews>
  <sheetFormatPr defaultRowHeight="12.75"/>
  <cols>
    <col min="1" max="1" width="5.140625" style="196" customWidth="1"/>
    <col min="2" max="2" width="16.42578125" style="196" customWidth="1"/>
    <col min="3" max="3" width="10.28515625" style="196" customWidth="1"/>
    <col min="4" max="4" width="8.42578125" style="196" customWidth="1"/>
    <col min="5" max="5" width="8.28515625" style="196" customWidth="1"/>
    <col min="6" max="6" width="9.85546875" style="196" customWidth="1"/>
    <col min="7" max="7" width="10.85546875" style="196" customWidth="1"/>
    <col min="8" max="8" width="8.42578125" style="196" customWidth="1"/>
    <col min="9" max="9" width="10.28515625" style="186" customWidth="1"/>
    <col min="10" max="10" width="9.140625" style="186" customWidth="1"/>
    <col min="11" max="11" width="8" style="186" customWidth="1"/>
    <col min="12" max="12" width="8.42578125" style="186" customWidth="1"/>
    <col min="13" max="13" width="7.5703125" style="186" customWidth="1"/>
    <col min="14" max="14" width="9.5703125" style="186" customWidth="1"/>
    <col min="15" max="19" width="9.140625" style="186" customWidth="1"/>
    <col min="20" max="20" width="11.42578125" style="617" customWidth="1"/>
    <col min="21" max="16384" width="9.140625" style="186"/>
  </cols>
  <sheetData>
    <row r="1" spans="1:20" ht="15">
      <c r="G1" s="1237"/>
      <c r="H1" s="1237"/>
      <c r="I1" s="1237"/>
      <c r="J1" s="196"/>
      <c r="K1" s="196"/>
      <c r="L1" s="196"/>
      <c r="M1" s="196"/>
      <c r="N1" s="196"/>
      <c r="O1" s="196"/>
      <c r="P1" s="196"/>
      <c r="Q1" s="626" t="s">
        <v>569</v>
      </c>
      <c r="R1" s="626"/>
      <c r="S1" s="626"/>
    </row>
    <row r="2" spans="1:20" ht="15.75">
      <c r="A2" s="1241" t="s">
        <v>0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  <c r="O2" s="1241"/>
      <c r="P2" s="1241"/>
      <c r="Q2" s="1241"/>
      <c r="R2" s="1241"/>
      <c r="S2" s="1241"/>
      <c r="T2" s="1241"/>
    </row>
    <row r="3" spans="1:20" ht="18">
      <c r="A3" s="1242" t="s">
        <v>882</v>
      </c>
      <c r="B3" s="1242"/>
      <c r="C3" s="1242"/>
      <c r="D3" s="1242"/>
      <c r="E3" s="1242"/>
      <c r="F3" s="1242"/>
      <c r="G3" s="1242"/>
      <c r="H3" s="1242"/>
      <c r="I3" s="1242"/>
      <c r="J3" s="1242"/>
      <c r="K3" s="1242"/>
      <c r="L3" s="1242"/>
      <c r="M3" s="1242"/>
      <c r="N3" s="1242"/>
      <c r="O3" s="1242"/>
      <c r="P3" s="1242"/>
      <c r="Q3" s="1242"/>
      <c r="R3" s="1242"/>
      <c r="S3" s="1242"/>
      <c r="T3" s="1242"/>
    </row>
    <row r="4" spans="1:20" ht="12.75" customHeight="1">
      <c r="A4" s="1239" t="s">
        <v>970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</row>
    <row r="5" spans="1:20" s="187" customFormat="1" ht="7.5" customHeight="1">
      <c r="A5" s="1239"/>
      <c r="B5" s="1239"/>
      <c r="C5" s="1239"/>
      <c r="D5" s="1239"/>
      <c r="E5" s="1239"/>
      <c r="F5" s="1239"/>
      <c r="G5" s="1239"/>
      <c r="H5" s="1239"/>
      <c r="I5" s="1239"/>
      <c r="J5" s="1239"/>
      <c r="K5" s="1239"/>
      <c r="L5" s="1239"/>
      <c r="M5" s="1239"/>
      <c r="N5" s="1239"/>
      <c r="O5" s="1239"/>
      <c r="P5" s="1239"/>
      <c r="Q5" s="1239"/>
      <c r="R5" s="1239"/>
      <c r="S5" s="1239"/>
      <c r="T5" s="1239"/>
    </row>
    <row r="6" spans="1:20">
      <c r="A6" s="1238"/>
      <c r="B6" s="1238"/>
      <c r="C6" s="1238"/>
      <c r="D6" s="1238"/>
      <c r="E6" s="1238"/>
      <c r="F6" s="1238"/>
      <c r="G6" s="1238"/>
      <c r="H6" s="1238"/>
      <c r="I6" s="1238"/>
      <c r="J6" s="1238"/>
      <c r="K6" s="1238"/>
      <c r="L6" s="1238"/>
      <c r="M6" s="1238"/>
      <c r="N6" s="1238"/>
      <c r="O6" s="1238"/>
      <c r="P6" s="1238"/>
      <c r="Q6" s="1238"/>
      <c r="R6" s="1238"/>
      <c r="S6" s="1238"/>
      <c r="T6" s="1238"/>
    </row>
    <row r="7" spans="1:20">
      <c r="A7" s="1245" t="s">
        <v>684</v>
      </c>
      <c r="B7" s="1245"/>
      <c r="H7" s="197"/>
      <c r="I7" s="196"/>
      <c r="J7" s="196"/>
      <c r="K7" s="196"/>
      <c r="L7" s="1244"/>
      <c r="M7" s="1244"/>
      <c r="N7" s="1244"/>
      <c r="O7" s="1244"/>
      <c r="P7" s="1244"/>
      <c r="Q7" s="1244"/>
      <c r="R7" s="1244"/>
      <c r="S7" s="1244"/>
      <c r="T7" s="1244"/>
    </row>
    <row r="8" spans="1:20" ht="44.25" customHeight="1">
      <c r="A8" s="936" t="s">
        <v>2</v>
      </c>
      <c r="B8" s="936" t="s">
        <v>3</v>
      </c>
      <c r="C8" s="940" t="s">
        <v>520</v>
      </c>
      <c r="D8" s="982"/>
      <c r="E8" s="982"/>
      <c r="F8" s="982"/>
      <c r="G8" s="941"/>
      <c r="H8" s="987" t="s">
        <v>84</v>
      </c>
      <c r="I8" s="940" t="s">
        <v>85</v>
      </c>
      <c r="J8" s="982"/>
      <c r="K8" s="982"/>
      <c r="L8" s="941"/>
      <c r="M8" s="940" t="s">
        <v>834</v>
      </c>
      <c r="N8" s="982"/>
      <c r="O8" s="982"/>
      <c r="P8" s="982"/>
      <c r="Q8" s="982"/>
      <c r="R8" s="982"/>
      <c r="S8" s="940" t="s">
        <v>1011</v>
      </c>
      <c r="T8" s="941"/>
    </row>
    <row r="9" spans="1:20" ht="44.45" customHeight="1">
      <c r="A9" s="936"/>
      <c r="B9" s="936"/>
      <c r="C9" s="533" t="s">
        <v>5</v>
      </c>
      <c r="D9" s="533" t="s">
        <v>6</v>
      </c>
      <c r="E9" s="533" t="s">
        <v>379</v>
      </c>
      <c r="F9" s="532" t="s">
        <v>101</v>
      </c>
      <c r="G9" s="532" t="s">
        <v>240</v>
      </c>
      <c r="H9" s="989"/>
      <c r="I9" s="533" t="s">
        <v>188</v>
      </c>
      <c r="J9" s="533" t="s">
        <v>117</v>
      </c>
      <c r="K9" s="533" t="s">
        <v>118</v>
      </c>
      <c r="L9" s="533" t="s">
        <v>468</v>
      </c>
      <c r="M9" s="872" t="s">
        <v>144</v>
      </c>
      <c r="N9" s="872" t="s">
        <v>851</v>
      </c>
      <c r="O9" s="872" t="s">
        <v>836</v>
      </c>
      <c r="P9" s="872" t="s">
        <v>837</v>
      </c>
      <c r="Q9" s="872" t="s">
        <v>838</v>
      </c>
      <c r="R9" s="872" t="s">
        <v>839</v>
      </c>
      <c r="S9" s="872" t="s">
        <v>1012</v>
      </c>
      <c r="T9" s="872" t="s">
        <v>1013</v>
      </c>
    </row>
    <row r="10" spans="1:20" s="188" customFormat="1">
      <c r="A10" s="533">
        <v>1</v>
      </c>
      <c r="B10" s="533">
        <v>2</v>
      </c>
      <c r="C10" s="533">
        <v>3</v>
      </c>
      <c r="D10" s="533">
        <v>4</v>
      </c>
      <c r="E10" s="533">
        <v>5</v>
      </c>
      <c r="F10" s="533">
        <v>6</v>
      </c>
      <c r="G10" s="533">
        <v>7</v>
      </c>
      <c r="H10" s="533">
        <v>8</v>
      </c>
      <c r="I10" s="533">
        <v>9</v>
      </c>
      <c r="J10" s="533">
        <v>10</v>
      </c>
      <c r="K10" s="533">
        <v>11</v>
      </c>
      <c r="L10" s="533">
        <v>12</v>
      </c>
      <c r="M10" s="872">
        <v>13</v>
      </c>
      <c r="N10" s="872">
        <v>14</v>
      </c>
      <c r="O10" s="872">
        <v>15</v>
      </c>
      <c r="P10" s="872">
        <v>16</v>
      </c>
      <c r="Q10" s="872">
        <v>17</v>
      </c>
      <c r="R10" s="872">
        <v>18</v>
      </c>
      <c r="S10" s="872">
        <v>19</v>
      </c>
      <c r="T10" s="872">
        <v>20</v>
      </c>
    </row>
    <row r="11" spans="1:20" s="188" customFormat="1">
      <c r="A11" s="84">
        <v>1</v>
      </c>
      <c r="B11" s="225" t="s">
        <v>685</v>
      </c>
      <c r="C11" s="285">
        <v>73725</v>
      </c>
      <c r="D11" s="285">
        <v>163</v>
      </c>
      <c r="E11" s="285">
        <v>0</v>
      </c>
      <c r="F11" s="285">
        <f>'enrolment vs availed_PY'!F11</f>
        <v>0</v>
      </c>
      <c r="G11" s="285">
        <f>C11+D11+E11+F11</f>
        <v>73888</v>
      </c>
      <c r="H11" s="284">
        <v>239</v>
      </c>
      <c r="I11" s="308">
        <f>J11</f>
        <v>1765.9232</v>
      </c>
      <c r="J11" s="308">
        <f>G11*H11*100/1000000</f>
        <v>1765.9232</v>
      </c>
      <c r="K11" s="308">
        <v>0</v>
      </c>
      <c r="L11" s="308">
        <v>0</v>
      </c>
      <c r="M11" s="308">
        <f>N11</f>
        <v>147.77600000000001</v>
      </c>
      <c r="N11" s="308">
        <f>G11*50*40/1000000</f>
        <v>147.77600000000001</v>
      </c>
      <c r="O11" s="308">
        <v>0</v>
      </c>
      <c r="P11" s="308">
        <v>0</v>
      </c>
      <c r="Q11" s="308">
        <v>0</v>
      </c>
      <c r="R11" s="308">
        <v>0</v>
      </c>
      <c r="S11" s="308">
        <v>42</v>
      </c>
      <c r="T11" s="880">
        <f>J11*S11/10000</f>
        <v>7.4168774399999995</v>
      </c>
    </row>
    <row r="12" spans="1:20" s="188" customFormat="1">
      <c r="A12" s="84">
        <v>2</v>
      </c>
      <c r="B12" s="225" t="s">
        <v>686</v>
      </c>
      <c r="C12" s="285">
        <v>161721</v>
      </c>
      <c r="D12" s="285">
        <v>0</v>
      </c>
      <c r="E12" s="285">
        <v>0</v>
      </c>
      <c r="F12" s="285">
        <f>'enrolment vs availed_PY'!F12</f>
        <v>491</v>
      </c>
      <c r="G12" s="285">
        <f t="shared" ref="G12:G40" si="0">C12+D12+E12+F12</f>
        <v>162212</v>
      </c>
      <c r="H12" s="284">
        <v>239</v>
      </c>
      <c r="I12" s="308">
        <f t="shared" ref="I12:I40" si="1">J12</f>
        <v>3876.8667999999998</v>
      </c>
      <c r="J12" s="308">
        <f t="shared" ref="J12:J40" si="2">G12*H12*100/1000000</f>
        <v>3876.8667999999998</v>
      </c>
      <c r="K12" s="308">
        <v>0</v>
      </c>
      <c r="L12" s="308">
        <v>0</v>
      </c>
      <c r="M12" s="308">
        <f t="shared" ref="M12:M40" si="3">N12</f>
        <v>324.42399999999998</v>
      </c>
      <c r="N12" s="308">
        <f t="shared" ref="N12:N40" si="4">G12*50*40/1000000</f>
        <v>324.42399999999998</v>
      </c>
      <c r="O12" s="308">
        <v>0</v>
      </c>
      <c r="P12" s="308">
        <v>0</v>
      </c>
      <c r="Q12" s="308">
        <v>0</v>
      </c>
      <c r="R12" s="308">
        <v>0</v>
      </c>
      <c r="S12" s="308">
        <v>74.7</v>
      </c>
      <c r="T12" s="880">
        <f t="shared" ref="T12:T40" si="5">J12*S12/10000</f>
        <v>28.960194995999998</v>
      </c>
    </row>
    <row r="13" spans="1:20" s="188" customFormat="1">
      <c r="A13" s="84">
        <v>3</v>
      </c>
      <c r="B13" s="225" t="s">
        <v>687</v>
      </c>
      <c r="C13" s="285">
        <v>87561</v>
      </c>
      <c r="D13" s="285">
        <v>314</v>
      </c>
      <c r="E13" s="285">
        <v>0</v>
      </c>
      <c r="F13" s="285">
        <f>'enrolment vs availed_PY'!F13</f>
        <v>0</v>
      </c>
      <c r="G13" s="285">
        <f t="shared" si="0"/>
        <v>87875</v>
      </c>
      <c r="H13" s="284">
        <v>239</v>
      </c>
      <c r="I13" s="308">
        <f t="shared" si="1"/>
        <v>2100.2125000000001</v>
      </c>
      <c r="J13" s="308">
        <f t="shared" si="2"/>
        <v>2100.2125000000001</v>
      </c>
      <c r="K13" s="308">
        <v>0</v>
      </c>
      <c r="L13" s="308">
        <v>0</v>
      </c>
      <c r="M13" s="308">
        <f t="shared" si="3"/>
        <v>175.75</v>
      </c>
      <c r="N13" s="308">
        <f t="shared" si="4"/>
        <v>175.75</v>
      </c>
      <c r="O13" s="308">
        <v>0</v>
      </c>
      <c r="P13" s="308">
        <v>0</v>
      </c>
      <c r="Q13" s="308">
        <v>0</v>
      </c>
      <c r="R13" s="308">
        <v>0</v>
      </c>
      <c r="S13" s="308">
        <v>73</v>
      </c>
      <c r="T13" s="880">
        <f t="shared" si="5"/>
        <v>15.33155125</v>
      </c>
    </row>
    <row r="14" spans="1:20" s="188" customFormat="1">
      <c r="A14" s="84">
        <v>4</v>
      </c>
      <c r="B14" s="225" t="s">
        <v>688</v>
      </c>
      <c r="C14" s="285">
        <v>100467</v>
      </c>
      <c r="D14" s="285">
        <v>1197</v>
      </c>
      <c r="E14" s="285">
        <v>0</v>
      </c>
      <c r="F14" s="285">
        <f>'enrolment vs availed_PY'!F14</f>
        <v>366</v>
      </c>
      <c r="G14" s="285">
        <f t="shared" si="0"/>
        <v>102030</v>
      </c>
      <c r="H14" s="284">
        <v>239</v>
      </c>
      <c r="I14" s="308">
        <f t="shared" si="1"/>
        <v>2438.5169999999998</v>
      </c>
      <c r="J14" s="308">
        <f t="shared" si="2"/>
        <v>2438.5169999999998</v>
      </c>
      <c r="K14" s="308">
        <v>0</v>
      </c>
      <c r="L14" s="308">
        <v>0</v>
      </c>
      <c r="M14" s="308">
        <f t="shared" si="3"/>
        <v>204.06</v>
      </c>
      <c r="N14" s="308">
        <f t="shared" si="4"/>
        <v>204.06</v>
      </c>
      <c r="O14" s="308">
        <v>0</v>
      </c>
      <c r="P14" s="308">
        <v>0</v>
      </c>
      <c r="Q14" s="308">
        <v>0</v>
      </c>
      <c r="R14" s="308">
        <v>0</v>
      </c>
      <c r="S14" s="308">
        <v>51.55</v>
      </c>
      <c r="T14" s="880">
        <f t="shared" si="5"/>
        <v>12.570555134999998</v>
      </c>
    </row>
    <row r="15" spans="1:20" s="188" customFormat="1">
      <c r="A15" s="84">
        <v>5</v>
      </c>
      <c r="B15" s="225" t="s">
        <v>689</v>
      </c>
      <c r="C15" s="374">
        <v>123893</v>
      </c>
      <c r="D15" s="285">
        <v>52</v>
      </c>
      <c r="E15" s="285">
        <v>0</v>
      </c>
      <c r="F15" s="285">
        <f>'enrolment vs availed_PY'!F15</f>
        <v>0</v>
      </c>
      <c r="G15" s="285">
        <f t="shared" si="0"/>
        <v>123945</v>
      </c>
      <c r="H15" s="284">
        <v>239</v>
      </c>
      <c r="I15" s="308">
        <f t="shared" si="1"/>
        <v>2962.2855</v>
      </c>
      <c r="J15" s="308">
        <f t="shared" si="2"/>
        <v>2962.2855</v>
      </c>
      <c r="K15" s="308">
        <v>0</v>
      </c>
      <c r="L15" s="308">
        <v>0</v>
      </c>
      <c r="M15" s="308">
        <f t="shared" si="3"/>
        <v>247.89</v>
      </c>
      <c r="N15" s="308">
        <f t="shared" si="4"/>
        <v>247.89</v>
      </c>
      <c r="O15" s="308">
        <v>0</v>
      </c>
      <c r="P15" s="308">
        <v>0</v>
      </c>
      <c r="Q15" s="308">
        <v>0</v>
      </c>
      <c r="R15" s="308">
        <v>0</v>
      </c>
      <c r="S15" s="308">
        <v>48.99</v>
      </c>
      <c r="T15" s="880">
        <f t="shared" si="5"/>
        <v>14.5122366645</v>
      </c>
    </row>
    <row r="16" spans="1:20" s="188" customFormat="1">
      <c r="A16" s="84">
        <v>6</v>
      </c>
      <c r="B16" s="225" t="s">
        <v>690</v>
      </c>
      <c r="C16" s="285">
        <v>34101</v>
      </c>
      <c r="D16" s="285">
        <v>0</v>
      </c>
      <c r="E16" s="285">
        <v>0</v>
      </c>
      <c r="F16" s="285">
        <f>'enrolment vs availed_PY'!F16</f>
        <v>0</v>
      </c>
      <c r="G16" s="285">
        <f t="shared" si="0"/>
        <v>34101</v>
      </c>
      <c r="H16" s="284">
        <v>239</v>
      </c>
      <c r="I16" s="308">
        <f t="shared" si="1"/>
        <v>815.01390000000004</v>
      </c>
      <c r="J16" s="308">
        <f t="shared" si="2"/>
        <v>815.01390000000004</v>
      </c>
      <c r="K16" s="308">
        <v>0</v>
      </c>
      <c r="L16" s="308">
        <v>0</v>
      </c>
      <c r="M16" s="308">
        <f t="shared" si="3"/>
        <v>68.201999999999998</v>
      </c>
      <c r="N16" s="308">
        <f t="shared" si="4"/>
        <v>68.201999999999998</v>
      </c>
      <c r="O16" s="308">
        <v>0</v>
      </c>
      <c r="P16" s="308">
        <v>0</v>
      </c>
      <c r="Q16" s="308">
        <v>0</v>
      </c>
      <c r="R16" s="308">
        <v>0</v>
      </c>
      <c r="S16" s="308">
        <v>75</v>
      </c>
      <c r="T16" s="880">
        <f t="shared" si="5"/>
        <v>6.1126042500000004</v>
      </c>
    </row>
    <row r="17" spans="1:20" s="188" customFormat="1">
      <c r="A17" s="84">
        <v>7</v>
      </c>
      <c r="B17" s="225" t="s">
        <v>691</v>
      </c>
      <c r="C17" s="285">
        <v>104427</v>
      </c>
      <c r="D17" s="285">
        <v>565</v>
      </c>
      <c r="E17" s="285">
        <v>0</v>
      </c>
      <c r="F17" s="285">
        <f>'enrolment vs availed_PY'!F17</f>
        <v>134</v>
      </c>
      <c r="G17" s="285">
        <f t="shared" si="0"/>
        <v>105126</v>
      </c>
      <c r="H17" s="284">
        <v>239</v>
      </c>
      <c r="I17" s="308">
        <f t="shared" si="1"/>
        <v>2512.5113999999999</v>
      </c>
      <c r="J17" s="308">
        <f t="shared" si="2"/>
        <v>2512.5113999999999</v>
      </c>
      <c r="K17" s="308">
        <v>0</v>
      </c>
      <c r="L17" s="308">
        <v>0</v>
      </c>
      <c r="M17" s="308">
        <f t="shared" si="3"/>
        <v>210.25200000000001</v>
      </c>
      <c r="N17" s="308">
        <f t="shared" si="4"/>
        <v>210.25200000000001</v>
      </c>
      <c r="O17" s="308">
        <v>0</v>
      </c>
      <c r="P17" s="308">
        <v>0</v>
      </c>
      <c r="Q17" s="308">
        <v>0</v>
      </c>
      <c r="R17" s="308">
        <v>0</v>
      </c>
      <c r="S17" s="308">
        <v>50</v>
      </c>
      <c r="T17" s="880">
        <f t="shared" si="5"/>
        <v>12.562557</v>
      </c>
    </row>
    <row r="18" spans="1:20" s="188" customFormat="1">
      <c r="A18" s="84">
        <v>8</v>
      </c>
      <c r="B18" s="225" t="s">
        <v>692</v>
      </c>
      <c r="C18" s="285">
        <v>20979</v>
      </c>
      <c r="D18" s="285">
        <v>0</v>
      </c>
      <c r="E18" s="285">
        <v>0</v>
      </c>
      <c r="F18" s="285">
        <f>'enrolment vs availed_PY'!F18</f>
        <v>0</v>
      </c>
      <c r="G18" s="285">
        <f t="shared" si="0"/>
        <v>20979</v>
      </c>
      <c r="H18" s="284">
        <v>239</v>
      </c>
      <c r="I18" s="308">
        <f t="shared" si="1"/>
        <v>501.3981</v>
      </c>
      <c r="J18" s="308">
        <f t="shared" si="2"/>
        <v>501.3981</v>
      </c>
      <c r="K18" s="308">
        <v>0</v>
      </c>
      <c r="L18" s="308">
        <v>0</v>
      </c>
      <c r="M18" s="308">
        <f t="shared" si="3"/>
        <v>41.957999999999998</v>
      </c>
      <c r="N18" s="308">
        <f t="shared" si="4"/>
        <v>41.957999999999998</v>
      </c>
      <c r="O18" s="308">
        <v>0</v>
      </c>
      <c r="P18" s="308">
        <v>0</v>
      </c>
      <c r="Q18" s="308">
        <v>0</v>
      </c>
      <c r="R18" s="308">
        <v>0</v>
      </c>
      <c r="S18" s="308">
        <v>74.900000000000006</v>
      </c>
      <c r="T18" s="880">
        <f t="shared" si="5"/>
        <v>3.7554717690000006</v>
      </c>
    </row>
    <row r="19" spans="1:20" s="188" customFormat="1">
      <c r="A19" s="84">
        <v>9</v>
      </c>
      <c r="B19" s="225" t="s">
        <v>693</v>
      </c>
      <c r="C19" s="285">
        <v>73778</v>
      </c>
      <c r="D19" s="285">
        <v>0</v>
      </c>
      <c r="E19" s="285">
        <v>0</v>
      </c>
      <c r="F19" s="285">
        <f>'enrolment vs availed_PY'!F19</f>
        <v>0</v>
      </c>
      <c r="G19" s="285">
        <f t="shared" si="0"/>
        <v>73778</v>
      </c>
      <c r="H19" s="284">
        <v>239</v>
      </c>
      <c r="I19" s="308">
        <f t="shared" si="1"/>
        <v>1763.2942</v>
      </c>
      <c r="J19" s="308">
        <f t="shared" si="2"/>
        <v>1763.2942</v>
      </c>
      <c r="K19" s="308">
        <v>0</v>
      </c>
      <c r="L19" s="308">
        <v>0</v>
      </c>
      <c r="M19" s="308">
        <f t="shared" si="3"/>
        <v>147.55600000000001</v>
      </c>
      <c r="N19" s="308">
        <f t="shared" si="4"/>
        <v>147.55600000000001</v>
      </c>
      <c r="O19" s="308">
        <v>0</v>
      </c>
      <c r="P19" s="308">
        <v>0</v>
      </c>
      <c r="Q19" s="308">
        <v>0</v>
      </c>
      <c r="R19" s="308">
        <v>0</v>
      </c>
      <c r="S19" s="308">
        <v>74.900000000000006</v>
      </c>
      <c r="T19" s="880">
        <f t="shared" si="5"/>
        <v>13.207073558000001</v>
      </c>
    </row>
    <row r="20" spans="1:20" s="188" customFormat="1">
      <c r="A20" s="84">
        <v>10</v>
      </c>
      <c r="B20" s="225" t="s">
        <v>694</v>
      </c>
      <c r="C20" s="285">
        <v>52047</v>
      </c>
      <c r="D20" s="285">
        <v>925</v>
      </c>
      <c r="E20" s="285">
        <v>0</v>
      </c>
      <c r="F20" s="285">
        <f>'enrolment vs availed_PY'!F20</f>
        <v>0</v>
      </c>
      <c r="G20" s="285">
        <f t="shared" si="0"/>
        <v>52972</v>
      </c>
      <c r="H20" s="284">
        <v>239</v>
      </c>
      <c r="I20" s="308">
        <f t="shared" si="1"/>
        <v>1266.0308</v>
      </c>
      <c r="J20" s="308">
        <f t="shared" si="2"/>
        <v>1266.0308</v>
      </c>
      <c r="K20" s="308">
        <v>0</v>
      </c>
      <c r="L20" s="308">
        <v>0</v>
      </c>
      <c r="M20" s="308">
        <f t="shared" si="3"/>
        <v>105.944</v>
      </c>
      <c r="N20" s="308">
        <f t="shared" si="4"/>
        <v>105.944</v>
      </c>
      <c r="O20" s="308">
        <v>0</v>
      </c>
      <c r="P20" s="308">
        <v>0</v>
      </c>
      <c r="Q20" s="308">
        <v>0</v>
      </c>
      <c r="R20" s="308">
        <v>0</v>
      </c>
      <c r="S20" s="308">
        <v>75</v>
      </c>
      <c r="T20" s="880">
        <f t="shared" si="5"/>
        <v>9.4952310000000004</v>
      </c>
    </row>
    <row r="21" spans="1:20" s="188" customFormat="1">
      <c r="A21" s="84">
        <v>11</v>
      </c>
      <c r="B21" s="225" t="s">
        <v>695</v>
      </c>
      <c r="C21" s="285">
        <v>202805</v>
      </c>
      <c r="D21" s="285">
        <v>791</v>
      </c>
      <c r="E21" s="285">
        <v>0</v>
      </c>
      <c r="F21" s="285">
        <f>'enrolment vs availed_PY'!F21</f>
        <v>0</v>
      </c>
      <c r="G21" s="285">
        <f t="shared" si="0"/>
        <v>203596</v>
      </c>
      <c r="H21" s="284">
        <v>239</v>
      </c>
      <c r="I21" s="308">
        <f t="shared" si="1"/>
        <v>4865.9444000000003</v>
      </c>
      <c r="J21" s="308">
        <f t="shared" si="2"/>
        <v>4865.9444000000003</v>
      </c>
      <c r="K21" s="308">
        <v>0</v>
      </c>
      <c r="L21" s="308">
        <v>0</v>
      </c>
      <c r="M21" s="308">
        <f t="shared" si="3"/>
        <v>407.19200000000001</v>
      </c>
      <c r="N21" s="308">
        <f t="shared" si="4"/>
        <v>407.19200000000001</v>
      </c>
      <c r="O21" s="308">
        <v>0</v>
      </c>
      <c r="P21" s="308">
        <v>0</v>
      </c>
      <c r="Q21" s="308">
        <v>0</v>
      </c>
      <c r="R21" s="308">
        <v>0</v>
      </c>
      <c r="S21" s="308">
        <v>54.340000000000011</v>
      </c>
      <c r="T21" s="880">
        <f t="shared" si="5"/>
        <v>26.441541869600005</v>
      </c>
    </row>
    <row r="22" spans="1:20" s="188" customFormat="1" ht="13.5" customHeight="1">
      <c r="A22" s="84">
        <v>12</v>
      </c>
      <c r="B22" s="225" t="s">
        <v>696</v>
      </c>
      <c r="C22" s="285">
        <v>45597</v>
      </c>
      <c r="D22" s="285">
        <v>558</v>
      </c>
      <c r="E22" s="285">
        <v>0</v>
      </c>
      <c r="F22" s="285">
        <f>'enrolment vs availed_PY'!F22</f>
        <v>81</v>
      </c>
      <c r="G22" s="285">
        <f t="shared" si="0"/>
        <v>46236</v>
      </c>
      <c r="H22" s="284">
        <v>239</v>
      </c>
      <c r="I22" s="308">
        <f t="shared" si="1"/>
        <v>1105.0404000000001</v>
      </c>
      <c r="J22" s="308">
        <f t="shared" si="2"/>
        <v>1105.0404000000001</v>
      </c>
      <c r="K22" s="308">
        <v>0</v>
      </c>
      <c r="L22" s="308">
        <v>0</v>
      </c>
      <c r="M22" s="308">
        <f t="shared" si="3"/>
        <v>92.471999999999994</v>
      </c>
      <c r="N22" s="308">
        <f t="shared" si="4"/>
        <v>92.471999999999994</v>
      </c>
      <c r="O22" s="308">
        <v>0</v>
      </c>
      <c r="P22" s="308">
        <v>0</v>
      </c>
      <c r="Q22" s="308">
        <v>0</v>
      </c>
      <c r="R22" s="308">
        <v>0</v>
      </c>
      <c r="S22" s="308">
        <v>29</v>
      </c>
      <c r="T22" s="880">
        <f t="shared" si="5"/>
        <v>3.2046171600000002</v>
      </c>
    </row>
    <row r="23" spans="1:20" s="188" customFormat="1">
      <c r="A23" s="84">
        <v>13</v>
      </c>
      <c r="B23" s="225" t="s">
        <v>697</v>
      </c>
      <c r="C23" s="285">
        <v>117033</v>
      </c>
      <c r="D23" s="285">
        <v>341</v>
      </c>
      <c r="E23" s="285">
        <v>0</v>
      </c>
      <c r="F23" s="285">
        <f>'enrolment vs availed_PY'!F23</f>
        <v>2142</v>
      </c>
      <c r="G23" s="285">
        <f t="shared" si="0"/>
        <v>119516</v>
      </c>
      <c r="H23" s="284">
        <v>239</v>
      </c>
      <c r="I23" s="308">
        <f t="shared" si="1"/>
        <v>2856.4324000000001</v>
      </c>
      <c r="J23" s="308">
        <f t="shared" si="2"/>
        <v>2856.4324000000001</v>
      </c>
      <c r="K23" s="308">
        <v>0</v>
      </c>
      <c r="L23" s="308">
        <v>0</v>
      </c>
      <c r="M23" s="308">
        <f t="shared" si="3"/>
        <v>239.03200000000001</v>
      </c>
      <c r="N23" s="308">
        <f t="shared" si="4"/>
        <v>239.03200000000001</v>
      </c>
      <c r="O23" s="308">
        <v>0</v>
      </c>
      <c r="P23" s="308">
        <v>0</v>
      </c>
      <c r="Q23" s="308">
        <v>0</v>
      </c>
      <c r="R23" s="308">
        <v>0</v>
      </c>
      <c r="S23" s="308">
        <v>22.94</v>
      </c>
      <c r="T23" s="880">
        <f t="shared" si="5"/>
        <v>6.5526559256000008</v>
      </c>
    </row>
    <row r="24" spans="1:20" s="188" customFormat="1">
      <c r="A24" s="84">
        <v>14</v>
      </c>
      <c r="B24" s="225" t="s">
        <v>698</v>
      </c>
      <c r="C24" s="285">
        <v>26441</v>
      </c>
      <c r="D24" s="285">
        <v>350</v>
      </c>
      <c r="E24" s="285">
        <v>0</v>
      </c>
      <c r="F24" s="285">
        <f>'enrolment vs availed_PY'!F24</f>
        <v>0</v>
      </c>
      <c r="G24" s="285">
        <f t="shared" si="0"/>
        <v>26791</v>
      </c>
      <c r="H24" s="284">
        <v>239</v>
      </c>
      <c r="I24" s="308">
        <f t="shared" si="1"/>
        <v>640.30489999999998</v>
      </c>
      <c r="J24" s="308">
        <f t="shared" si="2"/>
        <v>640.30489999999998</v>
      </c>
      <c r="K24" s="308">
        <v>0</v>
      </c>
      <c r="L24" s="308">
        <v>0</v>
      </c>
      <c r="M24" s="308">
        <f t="shared" si="3"/>
        <v>53.582000000000001</v>
      </c>
      <c r="N24" s="308">
        <f t="shared" si="4"/>
        <v>53.582000000000001</v>
      </c>
      <c r="O24" s="308">
        <v>0</v>
      </c>
      <c r="P24" s="308">
        <v>0</v>
      </c>
      <c r="Q24" s="308">
        <v>0</v>
      </c>
      <c r="R24" s="308">
        <v>0</v>
      </c>
      <c r="S24" s="308">
        <v>42</v>
      </c>
      <c r="T24" s="880">
        <f t="shared" si="5"/>
        <v>2.6892805799999997</v>
      </c>
    </row>
    <row r="25" spans="1:20">
      <c r="A25" s="84">
        <v>15</v>
      </c>
      <c r="B25" s="225" t="s">
        <v>699</v>
      </c>
      <c r="C25" s="385">
        <v>123139</v>
      </c>
      <c r="D25" s="378">
        <v>0</v>
      </c>
      <c r="E25" s="378">
        <v>0</v>
      </c>
      <c r="F25" s="285">
        <f>'enrolment vs availed_PY'!F25</f>
        <v>0</v>
      </c>
      <c r="G25" s="285">
        <f t="shared" si="0"/>
        <v>123139</v>
      </c>
      <c r="H25" s="284">
        <v>239</v>
      </c>
      <c r="I25" s="308">
        <f t="shared" si="1"/>
        <v>2943.0221000000001</v>
      </c>
      <c r="J25" s="308">
        <f t="shared" si="2"/>
        <v>2943.0221000000001</v>
      </c>
      <c r="K25" s="308">
        <v>0</v>
      </c>
      <c r="L25" s="308">
        <v>0</v>
      </c>
      <c r="M25" s="308">
        <f t="shared" si="3"/>
        <v>246.27799999999999</v>
      </c>
      <c r="N25" s="308">
        <f t="shared" si="4"/>
        <v>246.27799999999999</v>
      </c>
      <c r="O25" s="308">
        <v>0</v>
      </c>
      <c r="P25" s="308">
        <v>0</v>
      </c>
      <c r="Q25" s="308">
        <v>0</v>
      </c>
      <c r="R25" s="308">
        <v>0</v>
      </c>
      <c r="S25" s="308">
        <v>63</v>
      </c>
      <c r="T25" s="880">
        <f t="shared" si="5"/>
        <v>18.541039229999999</v>
      </c>
    </row>
    <row r="26" spans="1:20">
      <c r="A26" s="84">
        <v>16</v>
      </c>
      <c r="B26" s="227" t="s">
        <v>700</v>
      </c>
      <c r="C26" s="378">
        <v>77684</v>
      </c>
      <c r="D26" s="378">
        <v>94</v>
      </c>
      <c r="E26" s="378">
        <v>0</v>
      </c>
      <c r="F26" s="285">
        <f>'enrolment vs availed_PY'!F26</f>
        <v>0</v>
      </c>
      <c r="G26" s="285">
        <f t="shared" si="0"/>
        <v>77778</v>
      </c>
      <c r="H26" s="284">
        <v>239</v>
      </c>
      <c r="I26" s="308">
        <f t="shared" si="1"/>
        <v>1858.8942</v>
      </c>
      <c r="J26" s="308">
        <f t="shared" si="2"/>
        <v>1858.8942</v>
      </c>
      <c r="K26" s="308">
        <v>0</v>
      </c>
      <c r="L26" s="308">
        <v>0</v>
      </c>
      <c r="M26" s="308">
        <f t="shared" si="3"/>
        <v>155.55600000000001</v>
      </c>
      <c r="N26" s="308">
        <f t="shared" si="4"/>
        <v>155.55600000000001</v>
      </c>
      <c r="O26" s="308">
        <v>0</v>
      </c>
      <c r="P26" s="308">
        <v>0</v>
      </c>
      <c r="Q26" s="308">
        <v>0</v>
      </c>
      <c r="R26" s="308">
        <v>0</v>
      </c>
      <c r="S26" s="308">
        <v>82.02</v>
      </c>
      <c r="T26" s="880">
        <f t="shared" si="5"/>
        <v>15.246650228399998</v>
      </c>
    </row>
    <row r="27" spans="1:20">
      <c r="A27" s="84">
        <v>17</v>
      </c>
      <c r="B27" s="227" t="s">
        <v>701</v>
      </c>
      <c r="C27" s="385">
        <v>87463</v>
      </c>
      <c r="D27" s="385">
        <v>993</v>
      </c>
      <c r="E27" s="385">
        <v>0</v>
      </c>
      <c r="F27" s="285">
        <f>'enrolment vs availed_PY'!F27</f>
        <v>323</v>
      </c>
      <c r="G27" s="285">
        <f t="shared" si="0"/>
        <v>88779</v>
      </c>
      <c r="H27" s="284">
        <v>239</v>
      </c>
      <c r="I27" s="308">
        <f t="shared" si="1"/>
        <v>2121.8181</v>
      </c>
      <c r="J27" s="308">
        <f t="shared" si="2"/>
        <v>2121.8181</v>
      </c>
      <c r="K27" s="308">
        <v>0</v>
      </c>
      <c r="L27" s="308">
        <v>0</v>
      </c>
      <c r="M27" s="308">
        <f t="shared" si="3"/>
        <v>177.55799999999999</v>
      </c>
      <c r="N27" s="308">
        <f t="shared" si="4"/>
        <v>177.55799999999999</v>
      </c>
      <c r="O27" s="308">
        <v>0</v>
      </c>
      <c r="P27" s="308">
        <v>0</v>
      </c>
      <c r="Q27" s="308">
        <v>0</v>
      </c>
      <c r="R27" s="308">
        <v>0</v>
      </c>
      <c r="S27" s="308">
        <v>69.210000000000008</v>
      </c>
      <c r="T27" s="880">
        <f t="shared" si="5"/>
        <v>14.6851030701</v>
      </c>
    </row>
    <row r="28" spans="1:20">
      <c r="A28" s="84">
        <v>18</v>
      </c>
      <c r="B28" s="227" t="s">
        <v>702</v>
      </c>
      <c r="C28" s="378">
        <v>145576</v>
      </c>
      <c r="D28" s="378">
        <v>432</v>
      </c>
      <c r="E28" s="378">
        <v>0</v>
      </c>
      <c r="F28" s="285">
        <f>'enrolment vs availed_PY'!F28</f>
        <v>66</v>
      </c>
      <c r="G28" s="285">
        <f t="shared" si="0"/>
        <v>146074</v>
      </c>
      <c r="H28" s="284">
        <v>239</v>
      </c>
      <c r="I28" s="308">
        <f t="shared" si="1"/>
        <v>3491.1686</v>
      </c>
      <c r="J28" s="308">
        <f t="shared" si="2"/>
        <v>3491.1686</v>
      </c>
      <c r="K28" s="308">
        <v>0</v>
      </c>
      <c r="L28" s="308">
        <v>0</v>
      </c>
      <c r="M28" s="308">
        <f t="shared" si="3"/>
        <v>292.14800000000002</v>
      </c>
      <c r="N28" s="308">
        <f t="shared" si="4"/>
        <v>292.14800000000002</v>
      </c>
      <c r="O28" s="308">
        <v>0</v>
      </c>
      <c r="P28" s="308">
        <v>0</v>
      </c>
      <c r="Q28" s="308">
        <v>0</v>
      </c>
      <c r="R28" s="308">
        <v>0</v>
      </c>
      <c r="S28" s="308">
        <v>74.64</v>
      </c>
      <c r="T28" s="880">
        <f t="shared" si="5"/>
        <v>26.058082430400002</v>
      </c>
    </row>
    <row r="29" spans="1:20">
      <c r="A29" s="84">
        <v>19</v>
      </c>
      <c r="B29" s="227" t="s">
        <v>703</v>
      </c>
      <c r="C29" s="378">
        <v>82483</v>
      </c>
      <c r="D29" s="378">
        <v>501</v>
      </c>
      <c r="E29" s="378">
        <v>0</v>
      </c>
      <c r="F29" s="285">
        <f>'enrolment vs availed_PY'!F29</f>
        <v>26</v>
      </c>
      <c r="G29" s="285">
        <f t="shared" si="0"/>
        <v>83010</v>
      </c>
      <c r="H29" s="284">
        <v>239</v>
      </c>
      <c r="I29" s="308">
        <f t="shared" si="1"/>
        <v>1983.9390000000001</v>
      </c>
      <c r="J29" s="308">
        <f t="shared" si="2"/>
        <v>1983.9390000000001</v>
      </c>
      <c r="K29" s="308">
        <v>0</v>
      </c>
      <c r="L29" s="308">
        <v>0</v>
      </c>
      <c r="M29" s="308">
        <f t="shared" si="3"/>
        <v>166.02</v>
      </c>
      <c r="N29" s="308">
        <f t="shared" si="4"/>
        <v>166.02</v>
      </c>
      <c r="O29" s="308">
        <v>0</v>
      </c>
      <c r="P29" s="308">
        <v>0</v>
      </c>
      <c r="Q29" s="308">
        <v>0</v>
      </c>
      <c r="R29" s="308">
        <v>0</v>
      </c>
      <c r="S29" s="308">
        <v>35</v>
      </c>
      <c r="T29" s="880">
        <f t="shared" si="5"/>
        <v>6.9437865000000007</v>
      </c>
    </row>
    <row r="30" spans="1:20">
      <c r="A30" s="84">
        <v>20</v>
      </c>
      <c r="B30" s="227" t="s">
        <v>704</v>
      </c>
      <c r="C30" s="378">
        <v>140392</v>
      </c>
      <c r="D30" s="378">
        <v>1405</v>
      </c>
      <c r="E30" s="378">
        <v>0</v>
      </c>
      <c r="F30" s="285">
        <f>'enrolment vs availed_PY'!F30</f>
        <v>0</v>
      </c>
      <c r="G30" s="285">
        <f t="shared" si="0"/>
        <v>141797</v>
      </c>
      <c r="H30" s="284">
        <v>239</v>
      </c>
      <c r="I30" s="308">
        <f t="shared" si="1"/>
        <v>3388.9483</v>
      </c>
      <c r="J30" s="308">
        <f t="shared" si="2"/>
        <v>3388.9483</v>
      </c>
      <c r="K30" s="308">
        <v>0</v>
      </c>
      <c r="L30" s="308">
        <v>0</v>
      </c>
      <c r="M30" s="308">
        <f t="shared" si="3"/>
        <v>283.59399999999999</v>
      </c>
      <c r="N30" s="308">
        <f t="shared" si="4"/>
        <v>283.59399999999999</v>
      </c>
      <c r="O30" s="308">
        <v>0</v>
      </c>
      <c r="P30" s="308">
        <v>0</v>
      </c>
      <c r="Q30" s="308">
        <v>0</v>
      </c>
      <c r="R30" s="308">
        <v>0</v>
      </c>
      <c r="S30" s="308">
        <v>101.06</v>
      </c>
      <c r="T30" s="880">
        <f t="shared" si="5"/>
        <v>34.248711519799997</v>
      </c>
    </row>
    <row r="31" spans="1:20">
      <c r="A31" s="84">
        <v>21</v>
      </c>
      <c r="B31" s="227" t="s">
        <v>705</v>
      </c>
      <c r="C31" s="378">
        <v>77623</v>
      </c>
      <c r="D31" s="378">
        <v>48</v>
      </c>
      <c r="E31" s="378">
        <v>0</v>
      </c>
      <c r="F31" s="285">
        <f>'enrolment vs availed_PY'!F31</f>
        <v>0</v>
      </c>
      <c r="G31" s="285">
        <f t="shared" si="0"/>
        <v>77671</v>
      </c>
      <c r="H31" s="284">
        <v>239</v>
      </c>
      <c r="I31" s="308">
        <f t="shared" si="1"/>
        <v>1856.3369</v>
      </c>
      <c r="J31" s="308">
        <f t="shared" si="2"/>
        <v>1856.3369</v>
      </c>
      <c r="K31" s="308">
        <v>0</v>
      </c>
      <c r="L31" s="308">
        <v>0</v>
      </c>
      <c r="M31" s="308">
        <f t="shared" si="3"/>
        <v>155.34200000000001</v>
      </c>
      <c r="N31" s="308">
        <f t="shared" si="4"/>
        <v>155.34200000000001</v>
      </c>
      <c r="O31" s="308">
        <v>0</v>
      </c>
      <c r="P31" s="308">
        <v>0</v>
      </c>
      <c r="Q31" s="308">
        <v>0</v>
      </c>
      <c r="R31" s="308">
        <v>0</v>
      </c>
      <c r="S31" s="308">
        <v>82.6</v>
      </c>
      <c r="T31" s="880">
        <f t="shared" si="5"/>
        <v>15.333342794</v>
      </c>
    </row>
    <row r="32" spans="1:20">
      <c r="A32" s="84">
        <v>22</v>
      </c>
      <c r="B32" s="227" t="s">
        <v>706</v>
      </c>
      <c r="C32" s="378">
        <v>201560</v>
      </c>
      <c r="D32" s="378">
        <v>336</v>
      </c>
      <c r="E32" s="378">
        <v>0</v>
      </c>
      <c r="F32" s="285">
        <f>'enrolment vs availed_PY'!F32</f>
        <v>219</v>
      </c>
      <c r="G32" s="285">
        <f t="shared" si="0"/>
        <v>202115</v>
      </c>
      <c r="H32" s="284">
        <v>239</v>
      </c>
      <c r="I32" s="308">
        <f t="shared" si="1"/>
        <v>4830.5484999999999</v>
      </c>
      <c r="J32" s="308">
        <f t="shared" si="2"/>
        <v>4830.5484999999999</v>
      </c>
      <c r="K32" s="308">
        <v>0</v>
      </c>
      <c r="L32" s="308">
        <v>0</v>
      </c>
      <c r="M32" s="308">
        <f t="shared" si="3"/>
        <v>404.23</v>
      </c>
      <c r="N32" s="308">
        <f t="shared" si="4"/>
        <v>404.23</v>
      </c>
      <c r="O32" s="308">
        <v>0</v>
      </c>
      <c r="P32" s="308">
        <v>0</v>
      </c>
      <c r="Q32" s="308">
        <v>0</v>
      </c>
      <c r="R32" s="308">
        <v>0</v>
      </c>
      <c r="S32" s="308">
        <v>73.650000000000006</v>
      </c>
      <c r="T32" s="880">
        <f t="shared" si="5"/>
        <v>35.576989702500001</v>
      </c>
    </row>
    <row r="33" spans="1:20">
      <c r="A33" s="84">
        <v>23</v>
      </c>
      <c r="B33" s="227" t="s">
        <v>707</v>
      </c>
      <c r="C33" s="378">
        <v>134652</v>
      </c>
      <c r="D33" s="378">
        <v>588</v>
      </c>
      <c r="E33" s="378">
        <v>0</v>
      </c>
      <c r="F33" s="285">
        <f>'enrolment vs availed_PY'!F33</f>
        <v>0</v>
      </c>
      <c r="G33" s="285">
        <f t="shared" si="0"/>
        <v>135240</v>
      </c>
      <c r="H33" s="284">
        <v>239</v>
      </c>
      <c r="I33" s="308">
        <f t="shared" si="1"/>
        <v>3232.2359999999999</v>
      </c>
      <c r="J33" s="308">
        <f t="shared" si="2"/>
        <v>3232.2359999999999</v>
      </c>
      <c r="K33" s="308">
        <v>0</v>
      </c>
      <c r="L33" s="308">
        <v>0</v>
      </c>
      <c r="M33" s="308">
        <f t="shared" si="3"/>
        <v>270.48</v>
      </c>
      <c r="N33" s="308">
        <f t="shared" si="4"/>
        <v>270.48</v>
      </c>
      <c r="O33" s="308">
        <v>0</v>
      </c>
      <c r="P33" s="308">
        <v>0</v>
      </c>
      <c r="Q33" s="308">
        <v>0</v>
      </c>
      <c r="R33" s="308">
        <v>0</v>
      </c>
      <c r="S33" s="308">
        <v>40</v>
      </c>
      <c r="T33" s="880">
        <f t="shared" si="5"/>
        <v>12.928944</v>
      </c>
    </row>
    <row r="34" spans="1:20">
      <c r="A34" s="84">
        <v>24</v>
      </c>
      <c r="B34" s="227" t="s">
        <v>708</v>
      </c>
      <c r="C34" s="378">
        <v>53945</v>
      </c>
      <c r="D34" s="378">
        <v>0</v>
      </c>
      <c r="E34" s="378">
        <v>0</v>
      </c>
      <c r="F34" s="285">
        <f>'enrolment vs availed_PY'!F34</f>
        <v>46</v>
      </c>
      <c r="G34" s="285">
        <f t="shared" si="0"/>
        <v>53991</v>
      </c>
      <c r="H34" s="284">
        <v>239</v>
      </c>
      <c r="I34" s="308">
        <f t="shared" si="1"/>
        <v>1290.3849</v>
      </c>
      <c r="J34" s="308">
        <f t="shared" si="2"/>
        <v>1290.3849</v>
      </c>
      <c r="K34" s="308">
        <v>0</v>
      </c>
      <c r="L34" s="308">
        <v>0</v>
      </c>
      <c r="M34" s="308">
        <f t="shared" si="3"/>
        <v>107.982</v>
      </c>
      <c r="N34" s="308">
        <f t="shared" si="4"/>
        <v>107.982</v>
      </c>
      <c r="O34" s="308">
        <v>0</v>
      </c>
      <c r="P34" s="308">
        <v>0</v>
      </c>
      <c r="Q34" s="308">
        <v>0</v>
      </c>
      <c r="R34" s="308">
        <v>0</v>
      </c>
      <c r="S34" s="308">
        <v>71.25</v>
      </c>
      <c r="T34" s="880">
        <f t="shared" si="5"/>
        <v>9.1939924125000001</v>
      </c>
    </row>
    <row r="35" spans="1:20">
      <c r="A35" s="84">
        <v>25</v>
      </c>
      <c r="B35" s="227" t="s">
        <v>709</v>
      </c>
      <c r="C35" s="378">
        <v>53267</v>
      </c>
      <c r="D35" s="378">
        <v>0</v>
      </c>
      <c r="E35" s="378">
        <v>0</v>
      </c>
      <c r="F35" s="285">
        <f>'enrolment vs availed_PY'!F35</f>
        <v>0</v>
      </c>
      <c r="G35" s="285">
        <f t="shared" si="0"/>
        <v>53267</v>
      </c>
      <c r="H35" s="284">
        <v>239</v>
      </c>
      <c r="I35" s="308">
        <f t="shared" si="1"/>
        <v>1273.0813000000001</v>
      </c>
      <c r="J35" s="308">
        <f t="shared" si="2"/>
        <v>1273.0813000000001</v>
      </c>
      <c r="K35" s="308">
        <v>0</v>
      </c>
      <c r="L35" s="308">
        <v>0</v>
      </c>
      <c r="M35" s="308">
        <f t="shared" si="3"/>
        <v>106.53400000000001</v>
      </c>
      <c r="N35" s="308">
        <f t="shared" si="4"/>
        <v>106.53400000000001</v>
      </c>
      <c r="O35" s="308">
        <v>0</v>
      </c>
      <c r="P35" s="308">
        <v>0</v>
      </c>
      <c r="Q35" s="308">
        <v>0</v>
      </c>
      <c r="R35" s="308">
        <v>0</v>
      </c>
      <c r="S35" s="308">
        <v>39.86</v>
      </c>
      <c r="T35" s="880">
        <f t="shared" si="5"/>
        <v>5.0745020618000005</v>
      </c>
    </row>
    <row r="36" spans="1:20">
      <c r="A36" s="84">
        <v>26</v>
      </c>
      <c r="B36" s="227" t="s">
        <v>710</v>
      </c>
      <c r="C36" s="378">
        <v>82471</v>
      </c>
      <c r="D36" s="378">
        <v>449</v>
      </c>
      <c r="E36" s="378">
        <v>0</v>
      </c>
      <c r="F36" s="285">
        <f>'enrolment vs availed_PY'!F36</f>
        <v>128</v>
      </c>
      <c r="G36" s="285">
        <f t="shared" si="0"/>
        <v>83048</v>
      </c>
      <c r="H36" s="284">
        <v>239</v>
      </c>
      <c r="I36" s="308">
        <f t="shared" si="1"/>
        <v>1984.8471999999999</v>
      </c>
      <c r="J36" s="308">
        <f t="shared" si="2"/>
        <v>1984.8471999999999</v>
      </c>
      <c r="K36" s="308">
        <v>0</v>
      </c>
      <c r="L36" s="308">
        <v>0</v>
      </c>
      <c r="M36" s="308">
        <f t="shared" si="3"/>
        <v>166.096</v>
      </c>
      <c r="N36" s="308">
        <f t="shared" si="4"/>
        <v>166.096</v>
      </c>
      <c r="O36" s="308">
        <v>0</v>
      </c>
      <c r="P36" s="308">
        <v>0</v>
      </c>
      <c r="Q36" s="308">
        <v>0</v>
      </c>
      <c r="R36" s="308">
        <v>0</v>
      </c>
      <c r="S36" s="308">
        <v>75</v>
      </c>
      <c r="T36" s="880">
        <f t="shared" si="5"/>
        <v>14.886354000000001</v>
      </c>
    </row>
    <row r="37" spans="1:20">
      <c r="A37" s="84">
        <v>27</v>
      </c>
      <c r="B37" s="227" t="s">
        <v>711</v>
      </c>
      <c r="C37" s="378">
        <v>95241</v>
      </c>
      <c r="D37" s="378">
        <v>0</v>
      </c>
      <c r="E37" s="378">
        <v>0</v>
      </c>
      <c r="F37" s="285">
        <f>'enrolment vs availed_PY'!F37</f>
        <v>0</v>
      </c>
      <c r="G37" s="285">
        <f t="shared" si="0"/>
        <v>95241</v>
      </c>
      <c r="H37" s="284">
        <v>239</v>
      </c>
      <c r="I37" s="308">
        <f t="shared" si="1"/>
        <v>2276.2599</v>
      </c>
      <c r="J37" s="308">
        <f t="shared" si="2"/>
        <v>2276.2599</v>
      </c>
      <c r="K37" s="308">
        <v>0</v>
      </c>
      <c r="L37" s="308">
        <v>0</v>
      </c>
      <c r="M37" s="308">
        <f t="shared" si="3"/>
        <v>190.482</v>
      </c>
      <c r="N37" s="308">
        <f t="shared" si="4"/>
        <v>190.482</v>
      </c>
      <c r="O37" s="308">
        <v>0</v>
      </c>
      <c r="P37" s="308">
        <v>0</v>
      </c>
      <c r="Q37" s="308">
        <v>0</v>
      </c>
      <c r="R37" s="308">
        <v>0</v>
      </c>
      <c r="S37" s="308">
        <v>75</v>
      </c>
      <c r="T37" s="880">
        <f t="shared" si="5"/>
        <v>17.071949249999999</v>
      </c>
    </row>
    <row r="38" spans="1:20">
      <c r="A38" s="84">
        <v>28</v>
      </c>
      <c r="B38" s="227" t="s">
        <v>712</v>
      </c>
      <c r="C38" s="378">
        <v>57365</v>
      </c>
      <c r="D38" s="378">
        <v>1083</v>
      </c>
      <c r="E38" s="378">
        <v>0</v>
      </c>
      <c r="F38" s="285">
        <f>'enrolment vs availed_PY'!F38</f>
        <v>0</v>
      </c>
      <c r="G38" s="285">
        <f t="shared" si="0"/>
        <v>58448</v>
      </c>
      <c r="H38" s="284">
        <v>239</v>
      </c>
      <c r="I38" s="308">
        <f t="shared" si="1"/>
        <v>1396.9072000000001</v>
      </c>
      <c r="J38" s="308">
        <f t="shared" si="2"/>
        <v>1396.9072000000001</v>
      </c>
      <c r="K38" s="308">
        <v>0</v>
      </c>
      <c r="L38" s="308">
        <v>0</v>
      </c>
      <c r="M38" s="308">
        <f t="shared" si="3"/>
        <v>116.896</v>
      </c>
      <c r="N38" s="308">
        <f t="shared" si="4"/>
        <v>116.896</v>
      </c>
      <c r="O38" s="308">
        <v>0</v>
      </c>
      <c r="P38" s="308">
        <v>0</v>
      </c>
      <c r="Q38" s="308">
        <v>0</v>
      </c>
      <c r="R38" s="308">
        <v>0</v>
      </c>
      <c r="S38" s="308">
        <v>75</v>
      </c>
      <c r="T38" s="880">
        <f t="shared" si="5"/>
        <v>10.476804000000001</v>
      </c>
    </row>
    <row r="39" spans="1:20">
      <c r="A39" s="84">
        <v>29</v>
      </c>
      <c r="B39" s="227" t="s">
        <v>713</v>
      </c>
      <c r="C39" s="378">
        <v>38534</v>
      </c>
      <c r="D39" s="378">
        <v>0</v>
      </c>
      <c r="E39" s="378">
        <v>0</v>
      </c>
      <c r="F39" s="285">
        <f>'enrolment vs availed_PY'!F39</f>
        <v>0</v>
      </c>
      <c r="G39" s="285">
        <f t="shared" si="0"/>
        <v>38534</v>
      </c>
      <c r="H39" s="284">
        <v>239</v>
      </c>
      <c r="I39" s="308">
        <f t="shared" si="1"/>
        <v>920.96259999999995</v>
      </c>
      <c r="J39" s="308">
        <f t="shared" si="2"/>
        <v>920.96259999999995</v>
      </c>
      <c r="K39" s="308">
        <v>0</v>
      </c>
      <c r="L39" s="308">
        <v>0</v>
      </c>
      <c r="M39" s="308">
        <f t="shared" si="3"/>
        <v>77.067999999999998</v>
      </c>
      <c r="N39" s="308">
        <f t="shared" si="4"/>
        <v>77.067999999999998</v>
      </c>
      <c r="O39" s="308">
        <v>0</v>
      </c>
      <c r="P39" s="308">
        <v>0</v>
      </c>
      <c r="Q39" s="308">
        <v>0</v>
      </c>
      <c r="R39" s="308">
        <v>0</v>
      </c>
      <c r="S39" s="308">
        <v>60</v>
      </c>
      <c r="T39" s="880">
        <f t="shared" si="5"/>
        <v>5.5257755999999993</v>
      </c>
    </row>
    <row r="40" spans="1:20">
      <c r="A40" s="84">
        <v>30</v>
      </c>
      <c r="B40" s="227" t="s">
        <v>714</v>
      </c>
      <c r="C40" s="378">
        <v>110343</v>
      </c>
      <c r="D40" s="378">
        <v>12437</v>
      </c>
      <c r="E40" s="378">
        <v>0</v>
      </c>
      <c r="F40" s="285">
        <f>'enrolment vs availed_PY'!F40</f>
        <v>0</v>
      </c>
      <c r="G40" s="285">
        <f t="shared" si="0"/>
        <v>122780</v>
      </c>
      <c r="H40" s="284">
        <v>239</v>
      </c>
      <c r="I40" s="308">
        <f t="shared" si="1"/>
        <v>2934.442</v>
      </c>
      <c r="J40" s="308">
        <f t="shared" si="2"/>
        <v>2934.442</v>
      </c>
      <c r="K40" s="308">
        <v>0</v>
      </c>
      <c r="L40" s="308">
        <v>0</v>
      </c>
      <c r="M40" s="308">
        <f t="shared" si="3"/>
        <v>245.56</v>
      </c>
      <c r="N40" s="308">
        <f t="shared" si="4"/>
        <v>245.56</v>
      </c>
      <c r="O40" s="308">
        <v>0</v>
      </c>
      <c r="P40" s="308">
        <v>0</v>
      </c>
      <c r="Q40" s="308">
        <v>0</v>
      </c>
      <c r="R40" s="308">
        <v>0</v>
      </c>
      <c r="S40" s="308">
        <v>68</v>
      </c>
      <c r="T40" s="880">
        <f t="shared" si="5"/>
        <v>19.954205600000002</v>
      </c>
    </row>
    <row r="41" spans="1:20">
      <c r="A41" s="418"/>
      <c r="B41" s="395" t="s">
        <v>715</v>
      </c>
      <c r="C41" s="356">
        <f>SUM(C11:C40)</f>
        <v>2786313</v>
      </c>
      <c r="D41" s="356">
        <f>SUM(D11:D40)</f>
        <v>23622</v>
      </c>
      <c r="E41" s="356">
        <f>SUM(E11:E40)</f>
        <v>0</v>
      </c>
      <c r="F41" s="768">
        <f>'enrolment vs availed_PY'!F41</f>
        <v>4022</v>
      </c>
      <c r="G41" s="356">
        <f>SUM(G11:G40)</f>
        <v>2813957</v>
      </c>
      <c r="H41" s="578">
        <v>239</v>
      </c>
      <c r="I41" s="393">
        <f t="shared" ref="I41:N41" si="6">SUM(I11:I40)</f>
        <v>67253.572299999985</v>
      </c>
      <c r="J41" s="393">
        <f t="shared" si="6"/>
        <v>67253.572299999985</v>
      </c>
      <c r="K41" s="393">
        <f t="shared" si="6"/>
        <v>0</v>
      </c>
      <c r="L41" s="393">
        <f t="shared" si="6"/>
        <v>0</v>
      </c>
      <c r="M41" s="393">
        <f t="shared" si="6"/>
        <v>5627.9139999999998</v>
      </c>
      <c r="N41" s="393">
        <f t="shared" si="6"/>
        <v>5627.9139999999998</v>
      </c>
      <c r="O41" s="393">
        <f>SUM(O11:O40)</f>
        <v>0</v>
      </c>
      <c r="P41" s="393">
        <f>SUM(P11:P40)</f>
        <v>0</v>
      </c>
      <c r="Q41" s="393">
        <f>SUM(Q11:Q40)</f>
        <v>0</v>
      </c>
      <c r="R41" s="393">
        <f>SUM(R11:R40)</f>
        <v>0</v>
      </c>
      <c r="S41" s="393"/>
      <c r="T41" s="879">
        <f>SUM(T11:T40)</f>
        <v>424.55868099719987</v>
      </c>
    </row>
    <row r="42" spans="1:20">
      <c r="A42" s="198"/>
      <c r="B42" s="198"/>
      <c r="C42" s="198"/>
      <c r="D42" s="198"/>
      <c r="E42" s="198"/>
      <c r="F42" s="198"/>
      <c r="G42" s="198"/>
      <c r="H42" s="198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</row>
    <row r="43" spans="1:20">
      <c r="A43" s="199" t="s">
        <v>7</v>
      </c>
      <c r="B43" s="200"/>
      <c r="C43" s="200"/>
      <c r="D43" s="198"/>
      <c r="E43" s="198"/>
      <c r="F43" s="198"/>
      <c r="G43" s="198"/>
      <c r="H43" s="198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</row>
    <row r="44" spans="1:20">
      <c r="A44" s="201" t="s">
        <v>8</v>
      </c>
      <c r="B44" s="201"/>
      <c r="C44" s="201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</row>
    <row r="45" spans="1:20">
      <c r="A45" s="201" t="s">
        <v>9</v>
      </c>
      <c r="B45" s="201"/>
      <c r="C45" s="201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</row>
    <row r="46" spans="1:20">
      <c r="A46" s="1240" t="s">
        <v>224</v>
      </c>
      <c r="B46" s="1240"/>
      <c r="C46" s="1240"/>
      <c r="D46" s="1240"/>
      <c r="I46" s="196"/>
      <c r="J46" s="196"/>
      <c r="K46" s="196"/>
      <c r="L46" s="198"/>
      <c r="M46" s="204"/>
      <c r="N46" s="204"/>
      <c r="O46" s="204"/>
      <c r="P46" s="204"/>
      <c r="Q46" s="204"/>
      <c r="R46" s="204"/>
      <c r="S46" s="204"/>
      <c r="T46" s="741"/>
    </row>
    <row r="47" spans="1:20">
      <c r="A47" s="199" t="s">
        <v>115</v>
      </c>
      <c r="B47" s="201" t="s">
        <v>189</v>
      </c>
      <c r="C47" s="201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</row>
    <row r="48" spans="1:20">
      <c r="A48" s="199" t="s">
        <v>145</v>
      </c>
      <c r="B48" s="1240" t="s">
        <v>585</v>
      </c>
      <c r="C48" s="1240"/>
      <c r="D48" s="1240"/>
      <c r="E48" s="1240"/>
      <c r="F48" s="202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</row>
    <row r="49" spans="1:20">
      <c r="A49" s="201" t="s">
        <v>146</v>
      </c>
      <c r="B49" s="1240" t="s">
        <v>586</v>
      </c>
      <c r="C49" s="1240"/>
      <c r="D49" s="1240"/>
      <c r="E49" s="1240"/>
      <c r="F49" s="202"/>
      <c r="I49" s="196"/>
      <c r="J49" s="196"/>
      <c r="K49" s="196"/>
      <c r="L49" s="196"/>
      <c r="M49" s="196"/>
      <c r="N49" s="196"/>
      <c r="O49" s="196"/>
      <c r="P49" s="196"/>
      <c r="Q49" s="196"/>
      <c r="R49" s="196"/>
      <c r="S49" s="196"/>
    </row>
    <row r="50" spans="1:20">
      <c r="A50" s="201" t="s">
        <v>162</v>
      </c>
      <c r="B50" s="1240" t="s">
        <v>587</v>
      </c>
      <c r="C50" s="1240"/>
      <c r="D50" s="1240"/>
      <c r="E50" s="1240"/>
      <c r="F50" s="1240"/>
      <c r="G50" s="1240"/>
      <c r="H50" s="1240"/>
      <c r="I50" s="1240"/>
      <c r="J50" s="1240"/>
      <c r="K50" s="1240"/>
      <c r="L50" s="1240"/>
      <c r="M50" s="1240"/>
      <c r="N50" s="1240"/>
      <c r="O50" s="1240"/>
      <c r="P50" s="1240"/>
      <c r="Q50" s="1240"/>
      <c r="R50" s="1240"/>
      <c r="S50" s="1240"/>
      <c r="T50" s="1240"/>
    </row>
    <row r="51" spans="1:20">
      <c r="A51" s="201" t="s">
        <v>119</v>
      </c>
      <c r="B51" s="201" t="s">
        <v>241</v>
      </c>
      <c r="C51" s="201"/>
      <c r="I51" s="196"/>
      <c r="J51" s="196"/>
      <c r="K51" s="196"/>
      <c r="L51" s="196"/>
      <c r="M51" s="196"/>
      <c r="N51" s="196"/>
      <c r="O51" s="196"/>
      <c r="P51" s="196"/>
      <c r="Q51" s="196"/>
      <c r="R51" s="196"/>
      <c r="S51" s="196"/>
    </row>
    <row r="52" spans="1:20">
      <c r="A52" s="201" t="s">
        <v>120</v>
      </c>
      <c r="B52" s="201" t="s">
        <v>243</v>
      </c>
      <c r="C52" s="201"/>
      <c r="I52" s="196"/>
      <c r="J52" s="196"/>
      <c r="K52" s="196"/>
      <c r="L52" s="196"/>
      <c r="M52" s="196"/>
      <c r="N52" s="196"/>
      <c r="O52" s="196"/>
      <c r="P52" s="196"/>
      <c r="Q52" s="196"/>
      <c r="R52" s="196"/>
      <c r="S52" s="196"/>
    </row>
    <row r="53" spans="1:20">
      <c r="A53" s="201"/>
      <c r="B53" s="201" t="s">
        <v>244</v>
      </c>
      <c r="C53" s="201"/>
      <c r="I53" s="201"/>
      <c r="J53" s="1246" t="s">
        <v>13</v>
      </c>
      <c r="K53" s="1246"/>
      <c r="L53" s="1246"/>
      <c r="M53" s="1246"/>
      <c r="N53" s="1246"/>
      <c r="O53" s="1246"/>
      <c r="P53" s="1246"/>
      <c r="Q53" s="1246"/>
      <c r="R53" s="1246"/>
      <c r="S53" s="1246"/>
      <c r="T53" s="1246"/>
    </row>
    <row r="54" spans="1:20">
      <c r="A54" s="201"/>
      <c r="B54" s="201"/>
      <c r="C54" s="201"/>
      <c r="I54" s="1246" t="s">
        <v>86</v>
      </c>
      <c r="J54" s="1246"/>
      <c r="K54" s="1246"/>
      <c r="L54" s="1246"/>
      <c r="M54" s="1246"/>
      <c r="N54" s="1246"/>
      <c r="O54" s="1246"/>
      <c r="P54" s="1246"/>
      <c r="Q54" s="1246"/>
      <c r="R54" s="1246"/>
      <c r="S54" s="1246"/>
      <c r="T54" s="1246"/>
    </row>
    <row r="55" spans="1:20">
      <c r="A55" s="201"/>
      <c r="B55" s="201"/>
      <c r="C55" s="201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</row>
    <row r="56" spans="1:20">
      <c r="A56" s="201" t="s">
        <v>11</v>
      </c>
      <c r="H56" s="201"/>
      <c r="I56" s="196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735"/>
    </row>
    <row r="57" spans="1:20" ht="12.75" customHeight="1"/>
    <row r="58" spans="1:20" ht="12.75" customHeight="1"/>
    <row r="59" spans="1:20">
      <c r="A59" s="201"/>
      <c r="B59" s="201"/>
      <c r="I59" s="196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735"/>
    </row>
    <row r="61" spans="1:20">
      <c r="A61" s="1243"/>
      <c r="B61" s="1243"/>
      <c r="C61" s="1243"/>
      <c r="D61" s="1243"/>
      <c r="E61" s="1243"/>
      <c r="F61" s="1243"/>
      <c r="G61" s="1243"/>
      <c r="H61" s="1243"/>
      <c r="I61" s="1243"/>
      <c r="J61" s="1243"/>
      <c r="K61" s="1243"/>
      <c r="L61" s="1243"/>
      <c r="M61" s="1243"/>
      <c r="N61" s="1243"/>
      <c r="O61" s="1243"/>
      <c r="P61" s="1243"/>
      <c r="Q61" s="1243"/>
      <c r="R61" s="1243"/>
      <c r="S61" s="1243"/>
      <c r="T61" s="1243"/>
    </row>
  </sheetData>
  <mergeCells count="21">
    <mergeCell ref="A46:D46"/>
    <mergeCell ref="A2:T2"/>
    <mergeCell ref="B48:E48"/>
    <mergeCell ref="A3:T3"/>
    <mergeCell ref="A61:T61"/>
    <mergeCell ref="L7:T7"/>
    <mergeCell ref="A8:A9"/>
    <mergeCell ref="B8:B9"/>
    <mergeCell ref="C8:G8"/>
    <mergeCell ref="A7:B7"/>
    <mergeCell ref="H8:H9"/>
    <mergeCell ref="J53:T53"/>
    <mergeCell ref="I54:T54"/>
    <mergeCell ref="I8:L8"/>
    <mergeCell ref="B49:E49"/>
    <mergeCell ref="B50:T50"/>
    <mergeCell ref="M8:R8"/>
    <mergeCell ref="S8:T8"/>
    <mergeCell ref="G1:I1"/>
    <mergeCell ref="A6:T6"/>
    <mergeCell ref="A4:T5"/>
  </mergeCells>
  <phoneticPr fontId="0" type="noConversion"/>
  <printOptions horizontalCentered="1"/>
  <pageMargins left="0.35433070866141736" right="0.39370078740157483" top="0.23622047244094491" bottom="0" header="0.31496062992125984" footer="0.31496062992125984"/>
  <pageSetup paperSize="9" scale="75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04"/>
  <sheetViews>
    <sheetView topLeftCell="A19" zoomScaleSheetLayoutView="115" workbookViewId="0">
      <selection activeCell="K45" sqref="K45"/>
    </sheetView>
  </sheetViews>
  <sheetFormatPr defaultRowHeight="12.75"/>
  <cols>
    <col min="1" max="1" width="5.5703125" style="196" customWidth="1"/>
    <col min="2" max="2" width="18.7109375" style="196" customWidth="1"/>
    <col min="3" max="3" width="10.28515625" style="196" customWidth="1"/>
    <col min="4" max="4" width="8.42578125" style="196" customWidth="1"/>
    <col min="5" max="5" width="12" style="196" customWidth="1"/>
    <col min="6" max="6" width="9.85546875" style="196" customWidth="1"/>
    <col min="7" max="7" width="10.85546875" style="196" customWidth="1"/>
    <col min="8" max="8" width="12.85546875" style="196" customWidth="1"/>
    <col min="9" max="9" width="8.7109375" style="186" customWidth="1"/>
    <col min="10" max="10" width="10.5703125" style="186" customWidth="1"/>
    <col min="11" max="11" width="9.28515625" style="186" customWidth="1"/>
    <col min="12" max="12" width="9" style="186" customWidth="1"/>
    <col min="13" max="13" width="8.140625" style="186" customWidth="1"/>
    <col min="14" max="14" width="10.140625" style="186" customWidth="1"/>
    <col min="15" max="15" width="8.5703125" style="186" customWidth="1"/>
    <col min="16" max="16" width="8" style="186" customWidth="1"/>
    <col min="17" max="19" width="10.28515625" style="186" customWidth="1"/>
    <col min="20" max="20" width="14.85546875" style="186" customWidth="1"/>
    <col min="21" max="16384" width="9.140625" style="186"/>
  </cols>
  <sheetData>
    <row r="1" spans="1:20" ht="15">
      <c r="G1" s="1237"/>
      <c r="H1" s="1237"/>
      <c r="I1" s="1237"/>
      <c r="J1" s="196"/>
      <c r="K1" s="196"/>
      <c r="L1" s="196"/>
      <c r="M1" s="196"/>
      <c r="N1" s="196"/>
      <c r="O1" s="196"/>
      <c r="P1" s="196"/>
      <c r="Q1" s="626" t="s">
        <v>570</v>
      </c>
      <c r="R1" s="626"/>
      <c r="S1" s="626"/>
      <c r="T1" s="626"/>
    </row>
    <row r="2" spans="1:20" ht="15.75">
      <c r="A2" s="1241" t="s">
        <v>0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  <c r="O2" s="1241"/>
      <c r="P2" s="1241"/>
      <c r="Q2" s="1241"/>
      <c r="R2" s="1241"/>
      <c r="S2" s="1241"/>
      <c r="T2" s="1241"/>
    </row>
    <row r="3" spans="1:20" ht="18">
      <c r="A3" s="1242" t="s">
        <v>882</v>
      </c>
      <c r="B3" s="1242"/>
      <c r="C3" s="1242"/>
      <c r="D3" s="1242"/>
      <c r="E3" s="1242"/>
      <c r="F3" s="1242"/>
      <c r="G3" s="1242"/>
      <c r="H3" s="1242"/>
      <c r="I3" s="1242"/>
      <c r="J3" s="1242"/>
      <c r="K3" s="1242"/>
      <c r="L3" s="1242"/>
      <c r="M3" s="1242"/>
      <c r="N3" s="1242"/>
      <c r="O3" s="1242"/>
      <c r="P3" s="1242"/>
      <c r="Q3" s="1242"/>
      <c r="R3" s="1242"/>
      <c r="S3" s="1242"/>
      <c r="T3" s="1242"/>
    </row>
    <row r="4" spans="1:20" ht="12.75" customHeight="1">
      <c r="A4" s="1239" t="s">
        <v>969</v>
      </c>
      <c r="B4" s="1239"/>
      <c r="C4" s="1239"/>
      <c r="D4" s="1239"/>
      <c r="E4" s="1239"/>
      <c r="F4" s="1239"/>
      <c r="G4" s="1239"/>
      <c r="H4" s="1239"/>
      <c r="I4" s="1239"/>
      <c r="J4" s="1239"/>
      <c r="K4" s="1239"/>
      <c r="L4" s="1239"/>
      <c r="M4" s="1239"/>
      <c r="N4" s="1239"/>
      <c r="O4" s="1239"/>
      <c r="P4" s="1239"/>
      <c r="Q4" s="1239"/>
      <c r="R4" s="1239"/>
      <c r="S4" s="1239"/>
      <c r="T4" s="1239"/>
    </row>
    <row r="5" spans="1:20" s="187" customFormat="1" ht="7.5" customHeight="1">
      <c r="A5" s="1239"/>
      <c r="B5" s="1239"/>
      <c r="C5" s="1239"/>
      <c r="D5" s="1239"/>
      <c r="E5" s="1239"/>
      <c r="F5" s="1239"/>
      <c r="G5" s="1239"/>
      <c r="H5" s="1239"/>
      <c r="I5" s="1239"/>
      <c r="J5" s="1239"/>
      <c r="K5" s="1239"/>
      <c r="L5" s="1239"/>
      <c r="M5" s="1239"/>
      <c r="N5" s="1239"/>
      <c r="O5" s="1239"/>
      <c r="P5" s="1239"/>
      <c r="Q5" s="1239"/>
      <c r="R5" s="1239"/>
      <c r="S5" s="1239"/>
      <c r="T5" s="1239"/>
    </row>
    <row r="6" spans="1:20">
      <c r="A6" s="1238"/>
      <c r="B6" s="1238"/>
      <c r="C6" s="1238"/>
      <c r="D6" s="1238"/>
      <c r="E6" s="1238"/>
      <c r="F6" s="1238"/>
      <c r="G6" s="1238"/>
      <c r="H6" s="1238"/>
      <c r="I6" s="1238"/>
      <c r="J6" s="1238"/>
      <c r="K6" s="1238"/>
      <c r="L6" s="1238"/>
      <c r="M6" s="1238"/>
      <c r="N6" s="1238"/>
      <c r="O6" s="1238"/>
      <c r="P6" s="1238"/>
      <c r="Q6" s="1238"/>
      <c r="R6" s="1238"/>
      <c r="S6" s="1238"/>
      <c r="T6" s="1238"/>
    </row>
    <row r="7" spans="1:20">
      <c r="A7" s="1245" t="s">
        <v>684</v>
      </c>
      <c r="B7" s="1245"/>
      <c r="H7" s="203"/>
      <c r="I7" s="196"/>
      <c r="J7" s="196"/>
      <c r="K7" s="196"/>
      <c r="L7" s="1244"/>
      <c r="M7" s="1244"/>
      <c r="N7" s="1244"/>
      <c r="O7" s="1244"/>
      <c r="P7" s="1244"/>
      <c r="Q7" s="1244"/>
      <c r="R7" s="1244"/>
      <c r="S7" s="1244"/>
      <c r="T7" s="1244"/>
    </row>
    <row r="8" spans="1:20" ht="30.75" customHeight="1">
      <c r="A8" s="936" t="s">
        <v>2</v>
      </c>
      <c r="B8" s="936" t="s">
        <v>3</v>
      </c>
      <c r="C8" s="940" t="s">
        <v>520</v>
      </c>
      <c r="D8" s="982"/>
      <c r="E8" s="982"/>
      <c r="F8" s="982"/>
      <c r="G8" s="941"/>
      <c r="H8" s="987" t="s">
        <v>84</v>
      </c>
      <c r="I8" s="940" t="s">
        <v>85</v>
      </c>
      <c r="J8" s="982"/>
      <c r="K8" s="982"/>
      <c r="L8" s="941"/>
      <c r="M8" s="936" t="s">
        <v>834</v>
      </c>
      <c r="N8" s="936"/>
      <c r="O8" s="936"/>
      <c r="P8" s="936"/>
      <c r="Q8" s="936"/>
      <c r="R8" s="936"/>
      <c r="S8" s="940" t="s">
        <v>1011</v>
      </c>
      <c r="T8" s="941"/>
    </row>
    <row r="9" spans="1:20" ht="38.25">
      <c r="A9" s="936"/>
      <c r="B9" s="936"/>
      <c r="C9" s="533" t="s">
        <v>5</v>
      </c>
      <c r="D9" s="533" t="s">
        <v>6</v>
      </c>
      <c r="E9" s="533" t="s">
        <v>379</v>
      </c>
      <c r="F9" s="532" t="s">
        <v>101</v>
      </c>
      <c r="G9" s="532" t="s">
        <v>240</v>
      </c>
      <c r="H9" s="989"/>
      <c r="I9" s="533" t="s">
        <v>188</v>
      </c>
      <c r="J9" s="533" t="s">
        <v>117</v>
      </c>
      <c r="K9" s="533" t="s">
        <v>118</v>
      </c>
      <c r="L9" s="533" t="s">
        <v>468</v>
      </c>
      <c r="M9" s="596" t="s">
        <v>144</v>
      </c>
      <c r="N9" s="683" t="s">
        <v>851</v>
      </c>
      <c r="O9" s="596" t="s">
        <v>836</v>
      </c>
      <c r="P9" s="596" t="s">
        <v>837</v>
      </c>
      <c r="Q9" s="596" t="s">
        <v>838</v>
      </c>
      <c r="R9" s="872" t="s">
        <v>839</v>
      </c>
      <c r="S9" s="872" t="s">
        <v>1012</v>
      </c>
      <c r="T9" s="872" t="s">
        <v>1013</v>
      </c>
    </row>
    <row r="10" spans="1:20" s="188" customFormat="1">
      <c r="A10" s="533">
        <v>1</v>
      </c>
      <c r="B10" s="533">
        <v>2</v>
      </c>
      <c r="C10" s="533">
        <v>3</v>
      </c>
      <c r="D10" s="533">
        <v>4</v>
      </c>
      <c r="E10" s="533">
        <v>5</v>
      </c>
      <c r="F10" s="533">
        <v>6</v>
      </c>
      <c r="G10" s="533">
        <v>7</v>
      </c>
      <c r="H10" s="533">
        <v>8</v>
      </c>
      <c r="I10" s="533">
        <v>9</v>
      </c>
      <c r="J10" s="533">
        <v>10</v>
      </c>
      <c r="K10" s="533">
        <v>11</v>
      </c>
      <c r="L10" s="533">
        <v>12</v>
      </c>
      <c r="M10" s="596">
        <v>13</v>
      </c>
      <c r="N10" s="596">
        <v>14</v>
      </c>
      <c r="O10" s="596">
        <v>15</v>
      </c>
      <c r="P10" s="596">
        <v>16</v>
      </c>
      <c r="Q10" s="596">
        <v>17</v>
      </c>
      <c r="R10" s="872">
        <v>18</v>
      </c>
      <c r="S10" s="872">
        <v>19</v>
      </c>
      <c r="T10" s="872">
        <v>20</v>
      </c>
    </row>
    <row r="11" spans="1:20" s="188" customFormat="1">
      <c r="A11" s="84">
        <v>1</v>
      </c>
      <c r="B11" s="225" t="s">
        <v>685</v>
      </c>
      <c r="C11" s="285">
        <v>45985</v>
      </c>
      <c r="D11" s="285">
        <v>3765</v>
      </c>
      <c r="E11" s="285">
        <v>0</v>
      </c>
      <c r="F11" s="285">
        <v>0</v>
      </c>
      <c r="G11" s="285">
        <f>F11+E11+D11+C11</f>
        <v>49750</v>
      </c>
      <c r="H11" s="284">
        <v>239</v>
      </c>
      <c r="I11" s="308">
        <f>J11</f>
        <v>1783.5374999999999</v>
      </c>
      <c r="J11" s="308">
        <f>G11*H11*150/1000000</f>
        <v>1783.5374999999999</v>
      </c>
      <c r="K11" s="308">
        <v>0</v>
      </c>
      <c r="L11" s="308">
        <v>0</v>
      </c>
      <c r="M11" s="308">
        <f>N11</f>
        <v>119.4</v>
      </c>
      <c r="N11" s="308">
        <f>G11*60*40/1000000</f>
        <v>119.4</v>
      </c>
      <c r="O11" s="308">
        <v>0</v>
      </c>
      <c r="P11" s="308">
        <v>0</v>
      </c>
      <c r="Q11" s="308">
        <v>0</v>
      </c>
      <c r="R11" s="308">
        <v>0</v>
      </c>
      <c r="S11" s="308">
        <v>42</v>
      </c>
      <c r="T11" s="308">
        <f>J11*S11/10000</f>
        <v>7.4908574999999997</v>
      </c>
    </row>
    <row r="12" spans="1:20" s="188" customFormat="1">
      <c r="A12" s="84">
        <v>2</v>
      </c>
      <c r="B12" s="225" t="s">
        <v>686</v>
      </c>
      <c r="C12" s="285">
        <v>90959</v>
      </c>
      <c r="D12" s="285">
        <v>18877</v>
      </c>
      <c r="E12" s="285">
        <v>0</v>
      </c>
      <c r="F12" s="285">
        <v>0</v>
      </c>
      <c r="G12" s="285">
        <f t="shared" ref="G12:G40" si="0">F12+E12+D12+C12</f>
        <v>109836</v>
      </c>
      <c r="H12" s="284">
        <v>239</v>
      </c>
      <c r="I12" s="308">
        <f t="shared" ref="I12:I40" si="1">J12</f>
        <v>3937.6206000000002</v>
      </c>
      <c r="J12" s="308">
        <f t="shared" ref="J12:J40" si="2">G12*H12*150/1000000</f>
        <v>3937.6206000000002</v>
      </c>
      <c r="K12" s="308">
        <v>0</v>
      </c>
      <c r="L12" s="308">
        <v>0</v>
      </c>
      <c r="M12" s="308">
        <f t="shared" ref="M12:M40" si="3">N12</f>
        <v>263.60640000000001</v>
      </c>
      <c r="N12" s="308">
        <f t="shared" ref="N12:N40" si="4">G12*60*40/1000000</f>
        <v>263.60640000000001</v>
      </c>
      <c r="O12" s="308">
        <v>0</v>
      </c>
      <c r="P12" s="308">
        <v>0</v>
      </c>
      <c r="Q12" s="308">
        <v>0</v>
      </c>
      <c r="R12" s="308">
        <v>0</v>
      </c>
      <c r="S12" s="308">
        <v>74.7</v>
      </c>
      <c r="T12" s="308">
        <f t="shared" ref="T12:T40" si="5">J12*S12/10000</f>
        <v>29.414025882000004</v>
      </c>
    </row>
    <row r="13" spans="1:20" s="188" customFormat="1">
      <c r="A13" s="84">
        <v>3</v>
      </c>
      <c r="B13" s="225" t="s">
        <v>687</v>
      </c>
      <c r="C13" s="285">
        <v>55973</v>
      </c>
      <c r="D13" s="285">
        <v>3869</v>
      </c>
      <c r="E13" s="285">
        <v>0</v>
      </c>
      <c r="F13" s="285">
        <v>0</v>
      </c>
      <c r="G13" s="285">
        <f t="shared" si="0"/>
        <v>59842</v>
      </c>
      <c r="H13" s="284">
        <v>239</v>
      </c>
      <c r="I13" s="308">
        <f t="shared" si="1"/>
        <v>2145.3357000000001</v>
      </c>
      <c r="J13" s="308">
        <f t="shared" si="2"/>
        <v>2145.3357000000001</v>
      </c>
      <c r="K13" s="308">
        <v>0</v>
      </c>
      <c r="L13" s="308">
        <v>0</v>
      </c>
      <c r="M13" s="308">
        <f t="shared" si="3"/>
        <v>143.6208</v>
      </c>
      <c r="N13" s="308">
        <f t="shared" si="4"/>
        <v>143.6208</v>
      </c>
      <c r="O13" s="308">
        <v>0</v>
      </c>
      <c r="P13" s="308">
        <v>0</v>
      </c>
      <c r="Q13" s="308">
        <v>0</v>
      </c>
      <c r="R13" s="308">
        <v>0</v>
      </c>
      <c r="S13" s="308">
        <v>73</v>
      </c>
      <c r="T13" s="308">
        <f t="shared" si="5"/>
        <v>15.66095061</v>
      </c>
    </row>
    <row r="14" spans="1:20" s="188" customFormat="1">
      <c r="A14" s="84">
        <v>4</v>
      </c>
      <c r="B14" s="225" t="s">
        <v>688</v>
      </c>
      <c r="C14" s="285">
        <v>62118</v>
      </c>
      <c r="D14" s="285">
        <v>7396</v>
      </c>
      <c r="E14" s="285">
        <v>0</v>
      </c>
      <c r="F14" s="285">
        <v>0</v>
      </c>
      <c r="G14" s="285">
        <f t="shared" si="0"/>
        <v>69514</v>
      </c>
      <c r="H14" s="284">
        <v>239</v>
      </c>
      <c r="I14" s="308">
        <f t="shared" si="1"/>
        <v>2492.0769</v>
      </c>
      <c r="J14" s="308">
        <f t="shared" si="2"/>
        <v>2492.0769</v>
      </c>
      <c r="K14" s="308">
        <v>0</v>
      </c>
      <c r="L14" s="308">
        <v>0</v>
      </c>
      <c r="M14" s="308">
        <f t="shared" si="3"/>
        <v>166.83359999999999</v>
      </c>
      <c r="N14" s="308">
        <f t="shared" si="4"/>
        <v>166.83359999999999</v>
      </c>
      <c r="O14" s="308">
        <v>0</v>
      </c>
      <c r="P14" s="308">
        <v>0</v>
      </c>
      <c r="Q14" s="308">
        <v>0</v>
      </c>
      <c r="R14" s="308">
        <v>0</v>
      </c>
      <c r="S14" s="308">
        <v>51.55</v>
      </c>
      <c r="T14" s="308">
        <f t="shared" si="5"/>
        <v>12.8466564195</v>
      </c>
    </row>
    <row r="15" spans="1:20" s="188" customFormat="1">
      <c r="A15" s="84">
        <v>5</v>
      </c>
      <c r="B15" s="225" t="s">
        <v>689</v>
      </c>
      <c r="C15" s="374">
        <v>84836</v>
      </c>
      <c r="D15" s="285">
        <v>2141</v>
      </c>
      <c r="E15" s="285">
        <v>0</v>
      </c>
      <c r="F15" s="285">
        <v>0</v>
      </c>
      <c r="G15" s="285">
        <f t="shared" si="0"/>
        <v>86977</v>
      </c>
      <c r="H15" s="284">
        <v>239</v>
      </c>
      <c r="I15" s="308">
        <f t="shared" si="1"/>
        <v>3118.12545</v>
      </c>
      <c r="J15" s="308">
        <f t="shared" si="2"/>
        <v>3118.12545</v>
      </c>
      <c r="K15" s="308">
        <v>0</v>
      </c>
      <c r="L15" s="308">
        <v>0</v>
      </c>
      <c r="M15" s="308">
        <f t="shared" si="3"/>
        <v>208.7448</v>
      </c>
      <c r="N15" s="308">
        <f t="shared" si="4"/>
        <v>208.7448</v>
      </c>
      <c r="O15" s="308">
        <v>0</v>
      </c>
      <c r="P15" s="308">
        <v>0</v>
      </c>
      <c r="Q15" s="308">
        <v>0</v>
      </c>
      <c r="R15" s="308">
        <v>0</v>
      </c>
      <c r="S15" s="308">
        <v>48.99</v>
      </c>
      <c r="T15" s="308">
        <f t="shared" si="5"/>
        <v>15.275696579550001</v>
      </c>
    </row>
    <row r="16" spans="1:20" s="188" customFormat="1">
      <c r="A16" s="84">
        <v>6</v>
      </c>
      <c r="B16" s="225" t="s">
        <v>690</v>
      </c>
      <c r="C16" s="285">
        <v>24524</v>
      </c>
      <c r="D16" s="285">
        <v>0</v>
      </c>
      <c r="E16" s="285">
        <v>0</v>
      </c>
      <c r="F16" s="285">
        <v>0</v>
      </c>
      <c r="G16" s="285">
        <f t="shared" si="0"/>
        <v>24524</v>
      </c>
      <c r="H16" s="284">
        <v>239</v>
      </c>
      <c r="I16" s="308">
        <f t="shared" si="1"/>
        <v>879.18539999999996</v>
      </c>
      <c r="J16" s="308">
        <f t="shared" si="2"/>
        <v>879.18539999999996</v>
      </c>
      <c r="K16" s="308">
        <v>0</v>
      </c>
      <c r="L16" s="308">
        <v>0</v>
      </c>
      <c r="M16" s="308">
        <f t="shared" si="3"/>
        <v>58.857599999999998</v>
      </c>
      <c r="N16" s="308">
        <f t="shared" si="4"/>
        <v>58.857599999999998</v>
      </c>
      <c r="O16" s="308">
        <v>0</v>
      </c>
      <c r="P16" s="308">
        <v>0</v>
      </c>
      <c r="Q16" s="308">
        <v>0</v>
      </c>
      <c r="R16" s="308">
        <v>0</v>
      </c>
      <c r="S16" s="308">
        <v>75</v>
      </c>
      <c r="T16" s="308">
        <f t="shared" si="5"/>
        <v>6.5938904999999997</v>
      </c>
    </row>
    <row r="17" spans="1:20" s="188" customFormat="1">
      <c r="A17" s="84">
        <v>7</v>
      </c>
      <c r="B17" s="225" t="s">
        <v>691</v>
      </c>
      <c r="C17" s="285">
        <v>71338</v>
      </c>
      <c r="D17" s="285">
        <v>7181</v>
      </c>
      <c r="E17" s="285">
        <v>0</v>
      </c>
      <c r="F17" s="285">
        <v>0</v>
      </c>
      <c r="G17" s="285">
        <f t="shared" si="0"/>
        <v>78519</v>
      </c>
      <c r="H17" s="284">
        <v>239</v>
      </c>
      <c r="I17" s="308">
        <f t="shared" si="1"/>
        <v>2814.9061499999998</v>
      </c>
      <c r="J17" s="308">
        <f t="shared" si="2"/>
        <v>2814.9061499999998</v>
      </c>
      <c r="K17" s="308">
        <v>0</v>
      </c>
      <c r="L17" s="308">
        <v>0</v>
      </c>
      <c r="M17" s="308">
        <f t="shared" si="3"/>
        <v>188.44560000000001</v>
      </c>
      <c r="N17" s="308">
        <f t="shared" si="4"/>
        <v>188.44560000000001</v>
      </c>
      <c r="O17" s="308">
        <v>0</v>
      </c>
      <c r="P17" s="308">
        <v>0</v>
      </c>
      <c r="Q17" s="308">
        <v>0</v>
      </c>
      <c r="R17" s="308">
        <v>0</v>
      </c>
      <c r="S17" s="308">
        <v>50</v>
      </c>
      <c r="T17" s="308">
        <f t="shared" si="5"/>
        <v>14.074530749999999</v>
      </c>
    </row>
    <row r="18" spans="1:20" s="188" customFormat="1">
      <c r="A18" s="84">
        <v>8</v>
      </c>
      <c r="B18" s="225" t="s">
        <v>692</v>
      </c>
      <c r="C18" s="285">
        <v>13200</v>
      </c>
      <c r="D18" s="285">
        <v>1335</v>
      </c>
      <c r="E18" s="285">
        <v>0</v>
      </c>
      <c r="F18" s="285">
        <v>0</v>
      </c>
      <c r="G18" s="285">
        <f t="shared" si="0"/>
        <v>14535</v>
      </c>
      <c r="H18" s="284">
        <v>239</v>
      </c>
      <c r="I18" s="308">
        <f t="shared" si="1"/>
        <v>521.07974999999999</v>
      </c>
      <c r="J18" s="308">
        <f t="shared" si="2"/>
        <v>521.07974999999999</v>
      </c>
      <c r="K18" s="308">
        <v>0</v>
      </c>
      <c r="L18" s="308">
        <v>0</v>
      </c>
      <c r="M18" s="308">
        <f t="shared" si="3"/>
        <v>34.884</v>
      </c>
      <c r="N18" s="308">
        <f t="shared" si="4"/>
        <v>34.884</v>
      </c>
      <c r="O18" s="308">
        <v>0</v>
      </c>
      <c r="P18" s="308">
        <v>0</v>
      </c>
      <c r="Q18" s="308">
        <v>0</v>
      </c>
      <c r="R18" s="308">
        <v>0</v>
      </c>
      <c r="S18" s="308">
        <v>74.900000000000006</v>
      </c>
      <c r="T18" s="308">
        <f t="shared" si="5"/>
        <v>3.9028873275000007</v>
      </c>
    </row>
    <row r="19" spans="1:20" s="188" customFormat="1">
      <c r="A19" s="84">
        <v>9</v>
      </c>
      <c r="B19" s="225" t="s">
        <v>693</v>
      </c>
      <c r="C19" s="285">
        <v>44302</v>
      </c>
      <c r="D19" s="285">
        <v>4732</v>
      </c>
      <c r="E19" s="285">
        <v>0</v>
      </c>
      <c r="F19" s="285">
        <v>0</v>
      </c>
      <c r="G19" s="285">
        <f t="shared" si="0"/>
        <v>49034</v>
      </c>
      <c r="H19" s="284">
        <v>239</v>
      </c>
      <c r="I19" s="308">
        <f t="shared" si="1"/>
        <v>1757.8688999999999</v>
      </c>
      <c r="J19" s="308">
        <f t="shared" si="2"/>
        <v>1757.8688999999999</v>
      </c>
      <c r="K19" s="308">
        <v>0</v>
      </c>
      <c r="L19" s="308">
        <v>0</v>
      </c>
      <c r="M19" s="308">
        <f t="shared" si="3"/>
        <v>117.6816</v>
      </c>
      <c r="N19" s="308">
        <f t="shared" si="4"/>
        <v>117.6816</v>
      </c>
      <c r="O19" s="308">
        <v>0</v>
      </c>
      <c r="P19" s="308">
        <v>0</v>
      </c>
      <c r="Q19" s="308">
        <v>0</v>
      </c>
      <c r="R19" s="308">
        <v>0</v>
      </c>
      <c r="S19" s="308">
        <v>74.900000000000006</v>
      </c>
      <c r="T19" s="308">
        <f t="shared" si="5"/>
        <v>13.166438060999999</v>
      </c>
    </row>
    <row r="20" spans="1:20" s="188" customFormat="1">
      <c r="A20" s="84">
        <v>10</v>
      </c>
      <c r="B20" s="225" t="s">
        <v>694</v>
      </c>
      <c r="C20" s="285">
        <v>27702</v>
      </c>
      <c r="D20" s="285">
        <v>1053</v>
      </c>
      <c r="E20" s="285">
        <v>0</v>
      </c>
      <c r="F20" s="285">
        <v>0</v>
      </c>
      <c r="G20" s="285">
        <f t="shared" si="0"/>
        <v>28755</v>
      </c>
      <c r="H20" s="284">
        <v>239</v>
      </c>
      <c r="I20" s="308">
        <f t="shared" si="1"/>
        <v>1030.8667499999999</v>
      </c>
      <c r="J20" s="308">
        <f t="shared" si="2"/>
        <v>1030.8667499999999</v>
      </c>
      <c r="K20" s="308">
        <v>0</v>
      </c>
      <c r="L20" s="308">
        <v>0</v>
      </c>
      <c r="M20" s="308">
        <f t="shared" si="3"/>
        <v>69.012</v>
      </c>
      <c r="N20" s="308">
        <f t="shared" si="4"/>
        <v>69.012</v>
      </c>
      <c r="O20" s="308">
        <v>0</v>
      </c>
      <c r="P20" s="308">
        <v>0</v>
      </c>
      <c r="Q20" s="308">
        <v>0</v>
      </c>
      <c r="R20" s="308">
        <v>0</v>
      </c>
      <c r="S20" s="308">
        <v>75</v>
      </c>
      <c r="T20" s="308">
        <f t="shared" si="5"/>
        <v>7.7315006249999989</v>
      </c>
    </row>
    <row r="21" spans="1:20" s="188" customFormat="1">
      <c r="A21" s="84">
        <v>11</v>
      </c>
      <c r="B21" s="225" t="s">
        <v>695</v>
      </c>
      <c r="C21" s="285">
        <v>133927</v>
      </c>
      <c r="D21" s="285">
        <v>9293</v>
      </c>
      <c r="E21" s="285">
        <v>0</v>
      </c>
      <c r="F21" s="285">
        <v>0</v>
      </c>
      <c r="G21" s="285">
        <f t="shared" si="0"/>
        <v>143220</v>
      </c>
      <c r="H21" s="284">
        <v>239</v>
      </c>
      <c r="I21" s="308">
        <f t="shared" si="1"/>
        <v>5134.4369999999999</v>
      </c>
      <c r="J21" s="308">
        <f t="shared" si="2"/>
        <v>5134.4369999999999</v>
      </c>
      <c r="K21" s="308">
        <v>0</v>
      </c>
      <c r="L21" s="308">
        <v>0</v>
      </c>
      <c r="M21" s="308">
        <f t="shared" si="3"/>
        <v>343.72800000000001</v>
      </c>
      <c r="N21" s="308">
        <f t="shared" si="4"/>
        <v>343.72800000000001</v>
      </c>
      <c r="O21" s="308">
        <v>0</v>
      </c>
      <c r="P21" s="308">
        <v>0</v>
      </c>
      <c r="Q21" s="308">
        <v>0</v>
      </c>
      <c r="R21" s="308">
        <v>0</v>
      </c>
      <c r="S21" s="308">
        <v>54.340000000000011</v>
      </c>
      <c r="T21" s="308">
        <f t="shared" si="5"/>
        <v>27.900530658000005</v>
      </c>
    </row>
    <row r="22" spans="1:20" s="188" customFormat="1">
      <c r="A22" s="84">
        <v>12</v>
      </c>
      <c r="B22" s="225" t="s">
        <v>696</v>
      </c>
      <c r="C22" s="285">
        <v>26682</v>
      </c>
      <c r="D22" s="285">
        <v>4984</v>
      </c>
      <c r="E22" s="285">
        <v>0</v>
      </c>
      <c r="F22" s="285">
        <v>0</v>
      </c>
      <c r="G22" s="285">
        <f t="shared" si="0"/>
        <v>31666</v>
      </c>
      <c r="H22" s="284">
        <v>239</v>
      </c>
      <c r="I22" s="308">
        <f t="shared" si="1"/>
        <v>1135.2261000000001</v>
      </c>
      <c r="J22" s="308">
        <f t="shared" si="2"/>
        <v>1135.2261000000001</v>
      </c>
      <c r="K22" s="308">
        <v>0</v>
      </c>
      <c r="L22" s="308">
        <v>0</v>
      </c>
      <c r="M22" s="308">
        <f t="shared" si="3"/>
        <v>75.998400000000004</v>
      </c>
      <c r="N22" s="308">
        <f t="shared" si="4"/>
        <v>75.998400000000004</v>
      </c>
      <c r="O22" s="308">
        <v>0</v>
      </c>
      <c r="P22" s="308">
        <v>0</v>
      </c>
      <c r="Q22" s="308">
        <v>0</v>
      </c>
      <c r="R22" s="308">
        <v>0</v>
      </c>
      <c r="S22" s="308">
        <v>29</v>
      </c>
      <c r="T22" s="308">
        <f t="shared" si="5"/>
        <v>3.2921556900000004</v>
      </c>
    </row>
    <row r="23" spans="1:20" s="188" customFormat="1">
      <c r="A23" s="84">
        <v>13</v>
      </c>
      <c r="B23" s="225" t="s">
        <v>697</v>
      </c>
      <c r="C23" s="285">
        <v>66686</v>
      </c>
      <c r="D23" s="285">
        <v>9940</v>
      </c>
      <c r="E23" s="285">
        <v>0</v>
      </c>
      <c r="F23" s="285">
        <v>0</v>
      </c>
      <c r="G23" s="285">
        <f t="shared" si="0"/>
        <v>76626</v>
      </c>
      <c r="H23" s="284">
        <v>239</v>
      </c>
      <c r="I23" s="308">
        <f t="shared" si="1"/>
        <v>2747.0421000000001</v>
      </c>
      <c r="J23" s="308">
        <f t="shared" si="2"/>
        <v>2747.0421000000001</v>
      </c>
      <c r="K23" s="308">
        <v>0</v>
      </c>
      <c r="L23" s="308">
        <v>0</v>
      </c>
      <c r="M23" s="308">
        <f t="shared" si="3"/>
        <v>183.9024</v>
      </c>
      <c r="N23" s="308">
        <f t="shared" si="4"/>
        <v>183.9024</v>
      </c>
      <c r="O23" s="308">
        <v>0</v>
      </c>
      <c r="P23" s="308">
        <v>0</v>
      </c>
      <c r="Q23" s="308">
        <v>0</v>
      </c>
      <c r="R23" s="308">
        <v>0</v>
      </c>
      <c r="S23" s="308">
        <v>22.94</v>
      </c>
      <c r="T23" s="308">
        <f t="shared" si="5"/>
        <v>6.3017145774000003</v>
      </c>
    </row>
    <row r="24" spans="1:20" s="188" customFormat="1">
      <c r="A24" s="84">
        <v>14</v>
      </c>
      <c r="B24" s="225" t="s">
        <v>698</v>
      </c>
      <c r="C24" s="285">
        <v>17908</v>
      </c>
      <c r="D24" s="285">
        <v>1830</v>
      </c>
      <c r="E24" s="285">
        <v>0</v>
      </c>
      <c r="F24" s="285">
        <v>0</v>
      </c>
      <c r="G24" s="285">
        <f t="shared" si="0"/>
        <v>19738</v>
      </c>
      <c r="H24" s="284">
        <v>239</v>
      </c>
      <c r="I24" s="308">
        <f t="shared" si="1"/>
        <v>707.60730000000001</v>
      </c>
      <c r="J24" s="308">
        <f t="shared" si="2"/>
        <v>707.60730000000001</v>
      </c>
      <c r="K24" s="308">
        <v>0</v>
      </c>
      <c r="L24" s="308">
        <v>0</v>
      </c>
      <c r="M24" s="308">
        <f t="shared" si="3"/>
        <v>47.371200000000002</v>
      </c>
      <c r="N24" s="308">
        <f t="shared" si="4"/>
        <v>47.371200000000002</v>
      </c>
      <c r="O24" s="308">
        <v>0</v>
      </c>
      <c r="P24" s="308">
        <v>0</v>
      </c>
      <c r="Q24" s="308">
        <v>0</v>
      </c>
      <c r="R24" s="308">
        <v>0</v>
      </c>
      <c r="S24" s="308">
        <v>42</v>
      </c>
      <c r="T24" s="308">
        <f t="shared" si="5"/>
        <v>2.9719506600000001</v>
      </c>
    </row>
    <row r="25" spans="1:20" s="188" customFormat="1">
      <c r="A25" s="84">
        <v>15</v>
      </c>
      <c r="B25" s="225" t="s">
        <v>699</v>
      </c>
      <c r="C25" s="374">
        <v>83006</v>
      </c>
      <c r="D25" s="285">
        <v>515</v>
      </c>
      <c r="E25" s="285">
        <v>0</v>
      </c>
      <c r="F25" s="285">
        <v>0</v>
      </c>
      <c r="G25" s="285">
        <f t="shared" si="0"/>
        <v>83521</v>
      </c>
      <c r="H25" s="284">
        <v>239</v>
      </c>
      <c r="I25" s="308">
        <f t="shared" si="1"/>
        <v>2994.2278500000002</v>
      </c>
      <c r="J25" s="308">
        <f t="shared" si="2"/>
        <v>2994.2278500000002</v>
      </c>
      <c r="K25" s="308">
        <v>0</v>
      </c>
      <c r="L25" s="308">
        <v>0</v>
      </c>
      <c r="M25" s="308">
        <f t="shared" si="3"/>
        <v>200.4504</v>
      </c>
      <c r="N25" s="308">
        <f t="shared" si="4"/>
        <v>200.4504</v>
      </c>
      <c r="O25" s="308">
        <v>0</v>
      </c>
      <c r="P25" s="308">
        <v>0</v>
      </c>
      <c r="Q25" s="308">
        <v>0</v>
      </c>
      <c r="R25" s="308">
        <v>0</v>
      </c>
      <c r="S25" s="308">
        <v>63</v>
      </c>
      <c r="T25" s="308">
        <f t="shared" si="5"/>
        <v>18.863635455000001</v>
      </c>
    </row>
    <row r="26" spans="1:20">
      <c r="A26" s="84">
        <v>16</v>
      </c>
      <c r="B26" s="227" t="s">
        <v>700</v>
      </c>
      <c r="C26" s="378">
        <v>41996</v>
      </c>
      <c r="D26" s="378">
        <v>1502</v>
      </c>
      <c r="E26" s="378">
        <v>0</v>
      </c>
      <c r="F26" s="378">
        <v>0</v>
      </c>
      <c r="G26" s="285">
        <f t="shared" si="0"/>
        <v>43498</v>
      </c>
      <c r="H26" s="284">
        <v>239</v>
      </c>
      <c r="I26" s="308">
        <f t="shared" si="1"/>
        <v>1559.4032999999999</v>
      </c>
      <c r="J26" s="308">
        <f t="shared" si="2"/>
        <v>1559.4032999999999</v>
      </c>
      <c r="K26" s="308">
        <v>0</v>
      </c>
      <c r="L26" s="308">
        <v>0</v>
      </c>
      <c r="M26" s="308">
        <f t="shared" si="3"/>
        <v>104.3952</v>
      </c>
      <c r="N26" s="308">
        <f t="shared" si="4"/>
        <v>104.3952</v>
      </c>
      <c r="O26" s="308">
        <v>0</v>
      </c>
      <c r="P26" s="308">
        <v>0</v>
      </c>
      <c r="Q26" s="308">
        <v>0</v>
      </c>
      <c r="R26" s="308">
        <v>0</v>
      </c>
      <c r="S26" s="308">
        <v>82.02</v>
      </c>
      <c r="T26" s="308">
        <f t="shared" si="5"/>
        <v>12.7902258666</v>
      </c>
    </row>
    <row r="27" spans="1:20">
      <c r="A27" s="84">
        <v>17</v>
      </c>
      <c r="B27" s="227" t="s">
        <v>701</v>
      </c>
      <c r="C27" s="385">
        <v>51323</v>
      </c>
      <c r="D27" s="385">
        <v>7373</v>
      </c>
      <c r="E27" s="385">
        <v>0</v>
      </c>
      <c r="F27" s="385">
        <v>0</v>
      </c>
      <c r="G27" s="285">
        <f t="shared" si="0"/>
        <v>58696</v>
      </c>
      <c r="H27" s="284">
        <v>239</v>
      </c>
      <c r="I27" s="308">
        <f t="shared" si="1"/>
        <v>2104.2516000000001</v>
      </c>
      <c r="J27" s="308">
        <f t="shared" si="2"/>
        <v>2104.2516000000001</v>
      </c>
      <c r="K27" s="308">
        <v>0</v>
      </c>
      <c r="L27" s="308">
        <v>0</v>
      </c>
      <c r="M27" s="308">
        <f t="shared" si="3"/>
        <v>140.87039999999999</v>
      </c>
      <c r="N27" s="308">
        <f t="shared" si="4"/>
        <v>140.87039999999999</v>
      </c>
      <c r="O27" s="308">
        <v>0</v>
      </c>
      <c r="P27" s="308">
        <v>0</v>
      </c>
      <c r="Q27" s="308">
        <v>0</v>
      </c>
      <c r="R27" s="308">
        <v>0</v>
      </c>
      <c r="S27" s="308">
        <v>69.210000000000008</v>
      </c>
      <c r="T27" s="308">
        <f t="shared" si="5"/>
        <v>14.563525323600002</v>
      </c>
    </row>
    <row r="28" spans="1:20">
      <c r="A28" s="84">
        <v>18</v>
      </c>
      <c r="B28" s="227" t="s">
        <v>702</v>
      </c>
      <c r="C28" s="378">
        <v>75289</v>
      </c>
      <c r="D28" s="378">
        <v>7780</v>
      </c>
      <c r="E28" s="378">
        <v>0</v>
      </c>
      <c r="F28" s="378">
        <v>0</v>
      </c>
      <c r="G28" s="285">
        <f t="shared" si="0"/>
        <v>83069</v>
      </c>
      <c r="H28" s="284">
        <v>239</v>
      </c>
      <c r="I28" s="308">
        <f t="shared" si="1"/>
        <v>2978.0236500000001</v>
      </c>
      <c r="J28" s="308">
        <f t="shared" si="2"/>
        <v>2978.0236500000001</v>
      </c>
      <c r="K28" s="308">
        <v>0</v>
      </c>
      <c r="L28" s="308">
        <v>0</v>
      </c>
      <c r="M28" s="308">
        <f t="shared" si="3"/>
        <v>199.3656</v>
      </c>
      <c r="N28" s="308">
        <f t="shared" si="4"/>
        <v>199.3656</v>
      </c>
      <c r="O28" s="308">
        <v>0</v>
      </c>
      <c r="P28" s="308">
        <v>0</v>
      </c>
      <c r="Q28" s="308">
        <v>0</v>
      </c>
      <c r="R28" s="308">
        <v>0</v>
      </c>
      <c r="S28" s="308">
        <v>74.64</v>
      </c>
      <c r="T28" s="308">
        <f t="shared" si="5"/>
        <v>22.227968523600001</v>
      </c>
    </row>
    <row r="29" spans="1:20">
      <c r="A29" s="84">
        <v>19</v>
      </c>
      <c r="B29" s="227" t="s">
        <v>703</v>
      </c>
      <c r="C29" s="378">
        <v>60746</v>
      </c>
      <c r="D29" s="378">
        <v>4240</v>
      </c>
      <c r="E29" s="378">
        <v>0</v>
      </c>
      <c r="F29" s="378">
        <v>0</v>
      </c>
      <c r="G29" s="285">
        <f t="shared" si="0"/>
        <v>64986</v>
      </c>
      <c r="H29" s="284">
        <v>239</v>
      </c>
      <c r="I29" s="308">
        <f t="shared" si="1"/>
        <v>2329.7480999999998</v>
      </c>
      <c r="J29" s="308">
        <f t="shared" si="2"/>
        <v>2329.7480999999998</v>
      </c>
      <c r="K29" s="308">
        <v>0</v>
      </c>
      <c r="L29" s="308">
        <v>0</v>
      </c>
      <c r="M29" s="308">
        <f t="shared" si="3"/>
        <v>155.96639999999999</v>
      </c>
      <c r="N29" s="308">
        <f t="shared" si="4"/>
        <v>155.96639999999999</v>
      </c>
      <c r="O29" s="308">
        <v>0</v>
      </c>
      <c r="P29" s="308">
        <v>0</v>
      </c>
      <c r="Q29" s="308">
        <v>0</v>
      </c>
      <c r="R29" s="308">
        <v>0</v>
      </c>
      <c r="S29" s="308">
        <v>35</v>
      </c>
      <c r="T29" s="308">
        <f t="shared" si="5"/>
        <v>8.1541183499999992</v>
      </c>
    </row>
    <row r="30" spans="1:20">
      <c r="A30" s="84">
        <v>20</v>
      </c>
      <c r="B30" s="227" t="s">
        <v>704</v>
      </c>
      <c r="C30" s="378">
        <v>63838</v>
      </c>
      <c r="D30" s="378">
        <v>2114</v>
      </c>
      <c r="E30" s="378">
        <v>0</v>
      </c>
      <c r="F30" s="378">
        <v>0</v>
      </c>
      <c r="G30" s="285">
        <f t="shared" si="0"/>
        <v>65952</v>
      </c>
      <c r="H30" s="284">
        <v>239</v>
      </c>
      <c r="I30" s="308">
        <f t="shared" si="1"/>
        <v>2364.3791999999999</v>
      </c>
      <c r="J30" s="308">
        <f t="shared" si="2"/>
        <v>2364.3791999999999</v>
      </c>
      <c r="K30" s="308">
        <v>0</v>
      </c>
      <c r="L30" s="308">
        <v>0</v>
      </c>
      <c r="M30" s="308">
        <f t="shared" si="3"/>
        <v>158.28479999999999</v>
      </c>
      <c r="N30" s="308">
        <f t="shared" si="4"/>
        <v>158.28479999999999</v>
      </c>
      <c r="O30" s="308">
        <v>0</v>
      </c>
      <c r="P30" s="308">
        <v>0</v>
      </c>
      <c r="Q30" s="308">
        <v>0</v>
      </c>
      <c r="R30" s="308">
        <v>0</v>
      </c>
      <c r="S30" s="308">
        <v>101.06</v>
      </c>
      <c r="T30" s="308">
        <f t="shared" si="5"/>
        <v>23.894416195199998</v>
      </c>
    </row>
    <row r="31" spans="1:20">
      <c r="A31" s="84">
        <v>21</v>
      </c>
      <c r="B31" s="227" t="s">
        <v>705</v>
      </c>
      <c r="C31" s="378">
        <v>32084</v>
      </c>
      <c r="D31" s="378">
        <v>1263</v>
      </c>
      <c r="E31" s="378">
        <v>0</v>
      </c>
      <c r="F31" s="378">
        <v>0</v>
      </c>
      <c r="G31" s="285">
        <f t="shared" si="0"/>
        <v>33347</v>
      </c>
      <c r="H31" s="284">
        <v>239</v>
      </c>
      <c r="I31" s="308">
        <f t="shared" si="1"/>
        <v>1195.4899499999999</v>
      </c>
      <c r="J31" s="308">
        <f t="shared" si="2"/>
        <v>1195.4899499999999</v>
      </c>
      <c r="K31" s="308">
        <v>0</v>
      </c>
      <c r="L31" s="308">
        <v>0</v>
      </c>
      <c r="M31" s="308">
        <f t="shared" si="3"/>
        <v>80.032799999999995</v>
      </c>
      <c r="N31" s="308">
        <f t="shared" si="4"/>
        <v>80.032799999999995</v>
      </c>
      <c r="O31" s="308">
        <v>0</v>
      </c>
      <c r="P31" s="308">
        <v>0</v>
      </c>
      <c r="Q31" s="308">
        <v>0</v>
      </c>
      <c r="R31" s="308">
        <v>0</v>
      </c>
      <c r="S31" s="308">
        <v>82.6</v>
      </c>
      <c r="T31" s="308">
        <f t="shared" si="5"/>
        <v>9.8747469869999982</v>
      </c>
    </row>
    <row r="32" spans="1:20">
      <c r="A32" s="84">
        <v>22</v>
      </c>
      <c r="B32" s="227" t="s">
        <v>706</v>
      </c>
      <c r="C32" s="378">
        <v>132066</v>
      </c>
      <c r="D32" s="378">
        <v>8869</v>
      </c>
      <c r="E32" s="378">
        <v>0</v>
      </c>
      <c r="F32" s="378">
        <v>0</v>
      </c>
      <c r="G32" s="285">
        <f t="shared" si="0"/>
        <v>140935</v>
      </c>
      <c r="H32" s="284">
        <v>239</v>
      </c>
      <c r="I32" s="308">
        <f t="shared" si="1"/>
        <v>5052.5197500000004</v>
      </c>
      <c r="J32" s="308">
        <f t="shared" si="2"/>
        <v>5052.5197500000004</v>
      </c>
      <c r="K32" s="308">
        <v>0</v>
      </c>
      <c r="L32" s="308">
        <v>0</v>
      </c>
      <c r="M32" s="308">
        <f t="shared" si="3"/>
        <v>338.24400000000003</v>
      </c>
      <c r="N32" s="308">
        <f t="shared" si="4"/>
        <v>338.24400000000003</v>
      </c>
      <c r="O32" s="308">
        <v>0</v>
      </c>
      <c r="P32" s="308">
        <v>0</v>
      </c>
      <c r="Q32" s="308">
        <v>0</v>
      </c>
      <c r="R32" s="308">
        <v>0</v>
      </c>
      <c r="S32" s="308">
        <v>73.650000000000006</v>
      </c>
      <c r="T32" s="308">
        <f t="shared" si="5"/>
        <v>37.211807958750008</v>
      </c>
    </row>
    <row r="33" spans="1:20">
      <c r="A33" s="84">
        <v>23</v>
      </c>
      <c r="B33" s="227" t="s">
        <v>707</v>
      </c>
      <c r="C33" s="378">
        <v>73965</v>
      </c>
      <c r="D33" s="378">
        <v>974</v>
      </c>
      <c r="E33" s="378">
        <v>0</v>
      </c>
      <c r="F33" s="378">
        <v>0</v>
      </c>
      <c r="G33" s="285">
        <f t="shared" si="0"/>
        <v>74939</v>
      </c>
      <c r="H33" s="284">
        <v>239</v>
      </c>
      <c r="I33" s="308">
        <f t="shared" si="1"/>
        <v>2686.56315</v>
      </c>
      <c r="J33" s="308">
        <f t="shared" si="2"/>
        <v>2686.56315</v>
      </c>
      <c r="K33" s="308">
        <v>0</v>
      </c>
      <c r="L33" s="308">
        <v>0</v>
      </c>
      <c r="M33" s="308">
        <f t="shared" si="3"/>
        <v>179.8536</v>
      </c>
      <c r="N33" s="308">
        <f t="shared" si="4"/>
        <v>179.8536</v>
      </c>
      <c r="O33" s="308">
        <v>0</v>
      </c>
      <c r="P33" s="308">
        <v>0</v>
      </c>
      <c r="Q33" s="308">
        <v>0</v>
      </c>
      <c r="R33" s="308">
        <v>0</v>
      </c>
      <c r="S33" s="308">
        <v>40</v>
      </c>
      <c r="T33" s="308">
        <f t="shared" si="5"/>
        <v>10.7462526</v>
      </c>
    </row>
    <row r="34" spans="1:20">
      <c r="A34" s="84">
        <v>24</v>
      </c>
      <c r="B34" s="227" t="s">
        <v>708</v>
      </c>
      <c r="C34" s="378">
        <v>35564</v>
      </c>
      <c r="D34" s="378">
        <v>2441</v>
      </c>
      <c r="E34" s="378">
        <v>0</v>
      </c>
      <c r="F34" s="378">
        <v>0</v>
      </c>
      <c r="G34" s="285">
        <f t="shared" si="0"/>
        <v>38005</v>
      </c>
      <c r="H34" s="284">
        <v>239</v>
      </c>
      <c r="I34" s="308">
        <f t="shared" si="1"/>
        <v>1362.4792500000001</v>
      </c>
      <c r="J34" s="308">
        <f t="shared" si="2"/>
        <v>1362.4792500000001</v>
      </c>
      <c r="K34" s="308">
        <v>0</v>
      </c>
      <c r="L34" s="308">
        <v>0</v>
      </c>
      <c r="M34" s="308">
        <f t="shared" si="3"/>
        <v>91.212000000000003</v>
      </c>
      <c r="N34" s="308">
        <f t="shared" si="4"/>
        <v>91.212000000000003</v>
      </c>
      <c r="O34" s="308">
        <v>0</v>
      </c>
      <c r="P34" s="308">
        <v>0</v>
      </c>
      <c r="Q34" s="308">
        <v>0</v>
      </c>
      <c r="R34" s="308">
        <v>0</v>
      </c>
      <c r="S34" s="308">
        <v>71.25</v>
      </c>
      <c r="T34" s="308">
        <f t="shared" si="5"/>
        <v>9.7076646562500013</v>
      </c>
    </row>
    <row r="35" spans="1:20">
      <c r="A35" s="84">
        <v>25</v>
      </c>
      <c r="B35" s="227" t="s">
        <v>709</v>
      </c>
      <c r="C35" s="385">
        <v>38809</v>
      </c>
      <c r="D35" s="385">
        <v>1146</v>
      </c>
      <c r="E35" s="385">
        <v>0</v>
      </c>
      <c r="F35" s="385">
        <v>0</v>
      </c>
      <c r="G35" s="285">
        <f t="shared" si="0"/>
        <v>39955</v>
      </c>
      <c r="H35" s="284">
        <v>239</v>
      </c>
      <c r="I35" s="308">
        <f t="shared" si="1"/>
        <v>1432.3867499999999</v>
      </c>
      <c r="J35" s="308">
        <f t="shared" si="2"/>
        <v>1432.3867499999999</v>
      </c>
      <c r="K35" s="308">
        <v>0</v>
      </c>
      <c r="L35" s="308">
        <v>0</v>
      </c>
      <c r="M35" s="308">
        <f t="shared" si="3"/>
        <v>95.891999999999996</v>
      </c>
      <c r="N35" s="308">
        <f t="shared" si="4"/>
        <v>95.891999999999996</v>
      </c>
      <c r="O35" s="308">
        <v>0</v>
      </c>
      <c r="P35" s="308">
        <v>0</v>
      </c>
      <c r="Q35" s="308">
        <v>0</v>
      </c>
      <c r="R35" s="308">
        <v>0</v>
      </c>
      <c r="S35" s="308">
        <v>39.86</v>
      </c>
      <c r="T35" s="308">
        <f t="shared" si="5"/>
        <v>5.7094935854999997</v>
      </c>
    </row>
    <row r="36" spans="1:20">
      <c r="A36" s="84">
        <v>26</v>
      </c>
      <c r="B36" s="227" t="s">
        <v>710</v>
      </c>
      <c r="C36" s="378">
        <v>51330</v>
      </c>
      <c r="D36" s="378">
        <v>8995</v>
      </c>
      <c r="E36" s="378">
        <v>0</v>
      </c>
      <c r="F36" s="378">
        <v>0</v>
      </c>
      <c r="G36" s="285">
        <f t="shared" si="0"/>
        <v>60325</v>
      </c>
      <c r="H36" s="284">
        <v>239</v>
      </c>
      <c r="I36" s="308">
        <f t="shared" si="1"/>
        <v>2162.6512499999999</v>
      </c>
      <c r="J36" s="308">
        <f t="shared" si="2"/>
        <v>2162.6512499999999</v>
      </c>
      <c r="K36" s="308">
        <v>0</v>
      </c>
      <c r="L36" s="308">
        <v>0</v>
      </c>
      <c r="M36" s="308">
        <f t="shared" si="3"/>
        <v>144.78</v>
      </c>
      <c r="N36" s="308">
        <f t="shared" si="4"/>
        <v>144.78</v>
      </c>
      <c r="O36" s="308">
        <v>0</v>
      </c>
      <c r="P36" s="308">
        <v>0</v>
      </c>
      <c r="Q36" s="308">
        <v>0</v>
      </c>
      <c r="R36" s="308">
        <v>0</v>
      </c>
      <c r="S36" s="308">
        <v>75</v>
      </c>
      <c r="T36" s="308">
        <f t="shared" si="5"/>
        <v>16.219884374999999</v>
      </c>
    </row>
    <row r="37" spans="1:20">
      <c r="A37" s="84">
        <v>27</v>
      </c>
      <c r="B37" s="227" t="s">
        <v>711</v>
      </c>
      <c r="C37" s="378">
        <v>46174</v>
      </c>
      <c r="D37" s="378">
        <v>755</v>
      </c>
      <c r="E37" s="378">
        <v>0</v>
      </c>
      <c r="F37" s="378">
        <v>0</v>
      </c>
      <c r="G37" s="285">
        <f t="shared" si="0"/>
        <v>46929</v>
      </c>
      <c r="H37" s="284">
        <v>239</v>
      </c>
      <c r="I37" s="308">
        <f t="shared" si="1"/>
        <v>1682.4046499999999</v>
      </c>
      <c r="J37" s="308">
        <f t="shared" si="2"/>
        <v>1682.4046499999999</v>
      </c>
      <c r="K37" s="308">
        <v>0</v>
      </c>
      <c r="L37" s="308">
        <v>0</v>
      </c>
      <c r="M37" s="308">
        <f t="shared" si="3"/>
        <v>112.6296</v>
      </c>
      <c r="N37" s="308">
        <f t="shared" si="4"/>
        <v>112.6296</v>
      </c>
      <c r="O37" s="308">
        <v>0</v>
      </c>
      <c r="P37" s="308">
        <v>0</v>
      </c>
      <c r="Q37" s="308">
        <v>0</v>
      </c>
      <c r="R37" s="308">
        <v>0</v>
      </c>
      <c r="S37" s="308">
        <v>75</v>
      </c>
      <c r="T37" s="308">
        <f t="shared" si="5"/>
        <v>12.618034874999999</v>
      </c>
    </row>
    <row r="38" spans="1:20">
      <c r="A38" s="84">
        <v>28</v>
      </c>
      <c r="B38" s="227" t="s">
        <v>712</v>
      </c>
      <c r="C38" s="378">
        <v>38613</v>
      </c>
      <c r="D38" s="378">
        <v>1967</v>
      </c>
      <c r="E38" s="378">
        <v>0</v>
      </c>
      <c r="F38" s="378">
        <v>0</v>
      </c>
      <c r="G38" s="285">
        <f t="shared" si="0"/>
        <v>40580</v>
      </c>
      <c r="H38" s="284">
        <v>239</v>
      </c>
      <c r="I38" s="308">
        <f t="shared" si="1"/>
        <v>1454.7929999999999</v>
      </c>
      <c r="J38" s="308">
        <f t="shared" si="2"/>
        <v>1454.7929999999999</v>
      </c>
      <c r="K38" s="308">
        <v>0</v>
      </c>
      <c r="L38" s="308">
        <v>0</v>
      </c>
      <c r="M38" s="308">
        <f t="shared" si="3"/>
        <v>97.391999999999996</v>
      </c>
      <c r="N38" s="308">
        <f t="shared" si="4"/>
        <v>97.391999999999996</v>
      </c>
      <c r="O38" s="308">
        <v>0</v>
      </c>
      <c r="P38" s="308">
        <v>0</v>
      </c>
      <c r="Q38" s="308">
        <v>0</v>
      </c>
      <c r="R38" s="308">
        <v>0</v>
      </c>
      <c r="S38" s="308">
        <v>75</v>
      </c>
      <c r="T38" s="308">
        <f t="shared" si="5"/>
        <v>10.910947499999999</v>
      </c>
    </row>
    <row r="39" spans="1:20">
      <c r="A39" s="84">
        <v>29</v>
      </c>
      <c r="B39" s="227" t="s">
        <v>713</v>
      </c>
      <c r="C39" s="378">
        <v>26519</v>
      </c>
      <c r="D39" s="378">
        <v>404</v>
      </c>
      <c r="E39" s="378">
        <v>0</v>
      </c>
      <c r="F39" s="378">
        <v>0</v>
      </c>
      <c r="G39" s="285">
        <f t="shared" si="0"/>
        <v>26923</v>
      </c>
      <c r="H39" s="284">
        <v>239</v>
      </c>
      <c r="I39" s="308">
        <f t="shared" si="1"/>
        <v>965.18955000000005</v>
      </c>
      <c r="J39" s="308">
        <f t="shared" si="2"/>
        <v>965.18955000000005</v>
      </c>
      <c r="K39" s="308">
        <v>0</v>
      </c>
      <c r="L39" s="308">
        <v>0</v>
      </c>
      <c r="M39" s="308">
        <f t="shared" si="3"/>
        <v>64.615200000000002</v>
      </c>
      <c r="N39" s="308">
        <f t="shared" si="4"/>
        <v>64.615200000000002</v>
      </c>
      <c r="O39" s="308">
        <v>0</v>
      </c>
      <c r="P39" s="308">
        <v>0</v>
      </c>
      <c r="Q39" s="308">
        <v>0</v>
      </c>
      <c r="R39" s="308">
        <v>0</v>
      </c>
      <c r="S39" s="308">
        <v>60</v>
      </c>
      <c r="T39" s="308">
        <f t="shared" si="5"/>
        <v>5.7911373000000008</v>
      </c>
    </row>
    <row r="40" spans="1:20">
      <c r="A40" s="84">
        <v>30</v>
      </c>
      <c r="B40" s="227" t="s">
        <v>714</v>
      </c>
      <c r="C40" s="378">
        <v>75057</v>
      </c>
      <c r="D40" s="378">
        <v>8246</v>
      </c>
      <c r="E40" s="378">
        <v>0</v>
      </c>
      <c r="F40" s="378">
        <v>0</v>
      </c>
      <c r="G40" s="285">
        <f t="shared" si="0"/>
        <v>83303</v>
      </c>
      <c r="H40" s="284">
        <v>239</v>
      </c>
      <c r="I40" s="308">
        <f t="shared" si="1"/>
        <v>2986.41255</v>
      </c>
      <c r="J40" s="308">
        <f t="shared" si="2"/>
        <v>2986.41255</v>
      </c>
      <c r="K40" s="308">
        <v>0</v>
      </c>
      <c r="L40" s="308">
        <v>0</v>
      </c>
      <c r="M40" s="308">
        <f t="shared" si="3"/>
        <v>199.9272</v>
      </c>
      <c r="N40" s="308">
        <f t="shared" si="4"/>
        <v>199.9272</v>
      </c>
      <c r="O40" s="308">
        <v>0</v>
      </c>
      <c r="P40" s="308">
        <v>0</v>
      </c>
      <c r="Q40" s="308">
        <v>0</v>
      </c>
      <c r="R40" s="308">
        <v>0</v>
      </c>
      <c r="S40" s="308">
        <v>68</v>
      </c>
      <c r="T40" s="308">
        <f t="shared" si="5"/>
        <v>20.307605340000002</v>
      </c>
    </row>
    <row r="41" spans="1:20">
      <c r="A41" s="418"/>
      <c r="B41" s="395" t="s">
        <v>715</v>
      </c>
      <c r="C41" s="356">
        <f>SUM(C11:C40)</f>
        <v>1692519</v>
      </c>
      <c r="D41" s="356">
        <f>SUM(D11:D40)</f>
        <v>134980</v>
      </c>
      <c r="E41" s="356">
        <f>SUM(E11:E40)</f>
        <v>0</v>
      </c>
      <c r="F41" s="356">
        <f>SUM(F11:F40)</f>
        <v>0</v>
      </c>
      <c r="G41" s="356">
        <f>SUM(G11:G40)</f>
        <v>1827499</v>
      </c>
      <c r="H41" s="733">
        <v>239</v>
      </c>
      <c r="I41" s="409">
        <f t="shared" ref="I41" si="6">J41</f>
        <v>65515.839150000007</v>
      </c>
      <c r="J41" s="393">
        <f>SUM(J11:J40)</f>
        <v>65515.839150000007</v>
      </c>
      <c r="K41" s="393">
        <f>SUM(K11:K40)</f>
        <v>0</v>
      </c>
      <c r="L41" s="393">
        <f>SUM(L11:L40)</f>
        <v>0</v>
      </c>
      <c r="M41" s="409">
        <f t="shared" ref="M41" si="7">N41</f>
        <v>4385.9975999999997</v>
      </c>
      <c r="N41" s="393">
        <f t="shared" ref="N41:T41" si="8">SUM(N11:N40)</f>
        <v>4385.9975999999997</v>
      </c>
      <c r="O41" s="393">
        <f t="shared" si="8"/>
        <v>0</v>
      </c>
      <c r="P41" s="393">
        <f t="shared" si="8"/>
        <v>0</v>
      </c>
      <c r="Q41" s="393">
        <f t="shared" si="8"/>
        <v>0</v>
      </c>
      <c r="R41" s="393">
        <f>SUM(R11:R40)</f>
        <v>0</v>
      </c>
      <c r="S41" s="393"/>
      <c r="T41" s="393">
        <f t="shared" si="8"/>
        <v>406.21525073145</v>
      </c>
    </row>
    <row r="42" spans="1:20" s="617" customFormat="1">
      <c r="A42" s="618"/>
      <c r="B42" s="618"/>
      <c r="C42" s="618"/>
      <c r="D42" s="618"/>
      <c r="E42" s="618"/>
      <c r="F42" s="618"/>
      <c r="G42" s="618"/>
      <c r="H42" s="618"/>
      <c r="I42" s="618"/>
      <c r="J42" s="618"/>
      <c r="K42" s="618"/>
      <c r="L42" s="618"/>
      <c r="M42" s="618"/>
      <c r="N42" s="618"/>
      <c r="O42" s="618"/>
      <c r="P42" s="618"/>
      <c r="Q42" s="618"/>
      <c r="R42" s="618"/>
      <c r="S42" s="618"/>
      <c r="T42" s="618"/>
    </row>
    <row r="43" spans="1:20" s="617" customFormat="1">
      <c r="A43" s="740" t="s">
        <v>7</v>
      </c>
      <c r="B43" s="737"/>
      <c r="C43" s="737"/>
      <c r="D43" s="618"/>
      <c r="E43" s="618"/>
      <c r="F43" s="618"/>
      <c r="G43" s="618"/>
      <c r="H43" s="618"/>
      <c r="I43" s="618"/>
      <c r="J43" s="618"/>
      <c r="K43" s="618"/>
      <c r="L43" s="618"/>
      <c r="M43" s="618"/>
      <c r="N43" s="618"/>
      <c r="O43" s="618"/>
      <c r="P43" s="618"/>
      <c r="Q43" s="618"/>
      <c r="R43" s="618"/>
      <c r="S43" s="618"/>
      <c r="T43" s="618"/>
    </row>
    <row r="44" spans="1:20" s="617" customFormat="1">
      <c r="A44" s="737" t="s">
        <v>8</v>
      </c>
      <c r="B44" s="737"/>
      <c r="C44" s="737"/>
      <c r="D44" s="618"/>
      <c r="E44" s="618"/>
      <c r="F44" s="618"/>
      <c r="G44" s="618"/>
      <c r="H44" s="618"/>
      <c r="I44" s="618"/>
      <c r="J44" s="864"/>
      <c r="K44" s="618"/>
      <c r="L44" s="618"/>
      <c r="M44" s="618"/>
      <c r="N44" s="618"/>
      <c r="O44" s="618"/>
      <c r="P44" s="618"/>
      <c r="Q44" s="618"/>
      <c r="R44" s="618"/>
      <c r="S44" s="618"/>
      <c r="T44" s="618"/>
    </row>
    <row r="45" spans="1:20" s="617" customFormat="1">
      <c r="A45" s="737" t="s">
        <v>9</v>
      </c>
      <c r="B45" s="737"/>
      <c r="C45" s="737"/>
      <c r="D45" s="618"/>
      <c r="E45" s="618"/>
      <c r="F45" s="618"/>
      <c r="G45" s="618"/>
      <c r="H45" s="618"/>
      <c r="I45" s="618"/>
      <c r="J45" s="864"/>
      <c r="K45" s="618"/>
      <c r="L45" s="618"/>
      <c r="M45" s="618"/>
      <c r="N45" s="618"/>
      <c r="O45" s="618"/>
      <c r="P45" s="618"/>
      <c r="Q45" s="618"/>
      <c r="R45" s="618"/>
      <c r="S45" s="618"/>
      <c r="T45" s="618"/>
    </row>
    <row r="46" spans="1:20" s="617" customFormat="1">
      <c r="A46" s="1248" t="s">
        <v>224</v>
      </c>
      <c r="B46" s="1248"/>
      <c r="C46" s="1248"/>
      <c r="D46" s="1248"/>
      <c r="E46" s="618"/>
      <c r="F46" s="618"/>
      <c r="G46" s="618"/>
      <c r="H46" s="618"/>
      <c r="I46" s="618"/>
      <c r="J46" s="618"/>
      <c r="K46" s="618"/>
      <c r="L46" s="618"/>
      <c r="M46" s="741"/>
      <c r="O46" s="741"/>
      <c r="P46" s="741"/>
      <c r="Q46" s="741"/>
      <c r="R46" s="741"/>
      <c r="S46" s="741"/>
      <c r="T46" s="741"/>
    </row>
    <row r="47" spans="1:20" s="617" customFormat="1">
      <c r="A47" s="740" t="s">
        <v>115</v>
      </c>
      <c r="B47" s="737" t="s">
        <v>189</v>
      </c>
      <c r="C47" s="737"/>
      <c r="D47" s="618"/>
      <c r="E47" s="618"/>
      <c r="F47" s="618"/>
      <c r="G47" s="618"/>
      <c r="H47" s="618"/>
      <c r="I47" s="618"/>
      <c r="J47" s="618"/>
      <c r="K47" s="618"/>
      <c r="L47" s="618"/>
      <c r="M47" s="618"/>
      <c r="O47" s="618"/>
      <c r="P47" s="618"/>
      <c r="Q47" s="618"/>
      <c r="R47" s="618"/>
      <c r="S47" s="618"/>
      <c r="T47" s="618"/>
    </row>
    <row r="48" spans="1:20" s="617" customFormat="1">
      <c r="A48" s="740" t="s">
        <v>145</v>
      </c>
      <c r="B48" s="1248" t="s">
        <v>585</v>
      </c>
      <c r="C48" s="1248"/>
      <c r="D48" s="1248"/>
      <c r="E48" s="1248"/>
      <c r="F48" s="740"/>
      <c r="G48" s="618"/>
      <c r="H48" s="618"/>
      <c r="I48" s="618"/>
      <c r="J48" s="618"/>
      <c r="K48" s="618"/>
      <c r="L48" s="618"/>
      <c r="M48" s="618"/>
      <c r="N48" s="618"/>
      <c r="O48" s="618"/>
      <c r="P48" s="618"/>
      <c r="Q48" s="618"/>
      <c r="R48" s="618"/>
      <c r="S48" s="618"/>
      <c r="T48" s="618"/>
    </row>
    <row r="49" spans="1:20" s="617" customFormat="1">
      <c r="A49" s="737" t="s">
        <v>146</v>
      </c>
      <c r="B49" s="1248" t="s">
        <v>586</v>
      </c>
      <c r="C49" s="1248"/>
      <c r="D49" s="1248"/>
      <c r="E49" s="1248"/>
      <c r="F49" s="740"/>
      <c r="G49" s="618"/>
      <c r="H49" s="618"/>
      <c r="I49" s="618"/>
      <c r="J49" s="618"/>
      <c r="K49" s="618"/>
      <c r="L49" s="618"/>
      <c r="M49" s="618"/>
      <c r="N49" s="618"/>
      <c r="O49" s="618"/>
      <c r="P49" s="618"/>
      <c r="Q49" s="618"/>
      <c r="R49" s="618"/>
      <c r="S49" s="618"/>
      <c r="T49" s="618"/>
    </row>
    <row r="50" spans="1:20" s="617" customFormat="1">
      <c r="A50" s="737" t="s">
        <v>162</v>
      </c>
      <c r="B50" s="1248" t="s">
        <v>590</v>
      </c>
      <c r="C50" s="1248"/>
      <c r="D50" s="1248"/>
      <c r="E50" s="1248"/>
      <c r="F50" s="1248"/>
      <c r="G50" s="1248"/>
      <c r="H50" s="1248"/>
      <c r="I50" s="1248"/>
      <c r="J50" s="1248"/>
      <c r="K50" s="1248"/>
      <c r="L50" s="1248"/>
      <c r="M50" s="1248"/>
      <c r="N50" s="1248"/>
      <c r="O50" s="1248"/>
      <c r="P50" s="1248"/>
      <c r="Q50" s="1248"/>
      <c r="R50" s="1248"/>
      <c r="S50" s="1248"/>
      <c r="T50" s="1248"/>
    </row>
    <row r="51" spans="1:20" s="617" customFormat="1">
      <c r="A51" s="737" t="s">
        <v>119</v>
      </c>
      <c r="B51" s="737" t="s">
        <v>241</v>
      </c>
      <c r="C51" s="737"/>
      <c r="D51" s="618"/>
      <c r="E51" s="618"/>
      <c r="F51" s="618"/>
      <c r="G51" s="618"/>
      <c r="H51" s="618"/>
      <c r="I51" s="618"/>
      <c r="J51" s="618"/>
      <c r="K51" s="618"/>
      <c r="L51" s="618"/>
      <c r="M51" s="618"/>
      <c r="N51" s="618"/>
      <c r="O51" s="619" t="s">
        <v>13</v>
      </c>
      <c r="P51" s="618"/>
      <c r="Q51" s="618"/>
      <c r="R51" s="618"/>
      <c r="S51" s="618"/>
      <c r="T51" s="618"/>
    </row>
    <row r="52" spans="1:20" s="617" customFormat="1">
      <c r="A52" s="737" t="s">
        <v>120</v>
      </c>
      <c r="B52" s="737" t="s">
        <v>243</v>
      </c>
      <c r="C52" s="737"/>
      <c r="D52" s="618"/>
      <c r="E52" s="618"/>
      <c r="F52" s="618"/>
      <c r="G52" s="618"/>
      <c r="H52" s="618"/>
      <c r="I52" s="618"/>
      <c r="J52" s="618"/>
      <c r="K52" s="618"/>
      <c r="L52" s="618"/>
      <c r="M52" s="618"/>
      <c r="N52" s="618"/>
      <c r="O52" s="619" t="s">
        <v>86</v>
      </c>
      <c r="P52" s="618"/>
      <c r="Q52" s="618"/>
      <c r="R52" s="618"/>
      <c r="S52" s="618"/>
      <c r="T52" s="618"/>
    </row>
    <row r="53" spans="1:20" s="617" customFormat="1">
      <c r="A53" s="735"/>
      <c r="B53" s="735" t="s">
        <v>244</v>
      </c>
      <c r="C53" s="735"/>
    </row>
    <row r="54" spans="1:20" s="617" customFormat="1">
      <c r="A54" s="735"/>
      <c r="B54" s="735"/>
      <c r="C54" s="735"/>
    </row>
    <row r="55" spans="1:20" s="617" customFormat="1">
      <c r="A55" s="735"/>
      <c r="B55" s="735" t="s">
        <v>11</v>
      </c>
      <c r="C55" s="735"/>
    </row>
    <row r="56" spans="1:20" s="617" customFormat="1">
      <c r="H56" s="735"/>
      <c r="J56" s="735"/>
      <c r="K56" s="735"/>
      <c r="L56" s="735"/>
      <c r="M56" s="735"/>
      <c r="N56" s="735"/>
      <c r="O56" s="735"/>
      <c r="P56" s="735"/>
      <c r="Q56" s="735"/>
      <c r="R56" s="735"/>
      <c r="S56" s="735"/>
      <c r="T56" s="735"/>
    </row>
    <row r="57" spans="1:20" s="617" customFormat="1" ht="12.75" customHeight="1">
      <c r="I57" s="735"/>
      <c r="K57" s="739"/>
      <c r="L57" s="739"/>
      <c r="M57" s="739"/>
      <c r="N57" s="739"/>
      <c r="O57" s="739"/>
      <c r="P57" s="739"/>
      <c r="Q57" s="739"/>
      <c r="R57" s="739"/>
      <c r="S57" s="739"/>
      <c r="T57" s="739"/>
    </row>
    <row r="58" spans="1:20" s="617" customFormat="1" ht="12.75" customHeight="1">
      <c r="J58" s="739"/>
      <c r="K58" s="739"/>
      <c r="L58" s="739"/>
      <c r="M58" s="739"/>
      <c r="N58" s="739"/>
      <c r="O58" s="739"/>
      <c r="P58" s="739"/>
      <c r="Q58" s="739"/>
      <c r="R58" s="739"/>
      <c r="S58" s="739"/>
      <c r="T58" s="739"/>
    </row>
    <row r="59" spans="1:20" s="617" customFormat="1">
      <c r="A59" s="735"/>
      <c r="B59" s="735"/>
      <c r="J59" s="735"/>
      <c r="K59" s="735"/>
      <c r="L59" s="735"/>
      <c r="M59" s="735"/>
      <c r="N59" s="735"/>
      <c r="O59" s="735"/>
      <c r="P59" s="735"/>
      <c r="Q59" s="735"/>
      <c r="R59" s="735"/>
      <c r="S59" s="735"/>
      <c r="T59" s="735"/>
    </row>
    <row r="60" spans="1:20" s="617" customFormat="1"/>
    <row r="61" spans="1:20" s="617" customFormat="1">
      <c r="A61" s="1247"/>
      <c r="B61" s="1247"/>
      <c r="C61" s="1247"/>
      <c r="D61" s="1247"/>
      <c r="E61" s="1247"/>
      <c r="F61" s="1247"/>
      <c r="G61" s="1247"/>
      <c r="H61" s="1247"/>
      <c r="I61" s="1247"/>
      <c r="J61" s="1247"/>
      <c r="K61" s="1247"/>
      <c r="L61" s="1247"/>
      <c r="M61" s="1247"/>
      <c r="N61" s="1247"/>
      <c r="O61" s="1247"/>
      <c r="P61" s="1247"/>
      <c r="Q61" s="1247"/>
      <c r="R61" s="1247"/>
      <c r="S61" s="1247"/>
      <c r="T61" s="1247"/>
    </row>
    <row r="62" spans="1:20" s="617" customFormat="1"/>
    <row r="63" spans="1:20" s="617" customFormat="1"/>
    <row r="64" spans="1:20" s="617" customFormat="1"/>
    <row r="65" s="617" customFormat="1"/>
    <row r="66" s="617" customFormat="1"/>
    <row r="67" s="617" customFormat="1"/>
    <row r="68" s="617" customFormat="1"/>
    <row r="69" s="617" customFormat="1"/>
    <row r="70" s="617" customFormat="1"/>
    <row r="71" s="617" customFormat="1"/>
    <row r="72" s="617" customFormat="1"/>
    <row r="73" s="617" customFormat="1"/>
    <row r="74" s="617" customFormat="1"/>
    <row r="75" s="617" customFormat="1"/>
    <row r="76" s="617" customFormat="1"/>
    <row r="77" s="617" customFormat="1"/>
    <row r="78" s="617" customFormat="1"/>
    <row r="79" s="617" customFormat="1"/>
    <row r="80" s="617" customFormat="1"/>
    <row r="81" s="617" customFormat="1"/>
    <row r="82" s="617" customFormat="1"/>
    <row r="83" s="617" customFormat="1"/>
    <row r="84" s="617" customFormat="1"/>
    <row r="85" s="617" customFormat="1"/>
    <row r="86" s="617" customFormat="1"/>
    <row r="87" s="617" customFormat="1"/>
    <row r="88" s="617" customFormat="1"/>
    <row r="89" s="617" customFormat="1"/>
    <row r="90" s="617" customFormat="1"/>
    <row r="91" s="617" customFormat="1"/>
    <row r="92" s="617" customFormat="1"/>
    <row r="93" s="617" customFormat="1"/>
    <row r="94" s="617" customFormat="1"/>
    <row r="95" s="617" customFormat="1"/>
    <row r="96" s="617" customFormat="1"/>
    <row r="97" s="617" customFormat="1"/>
    <row r="98" s="617" customFormat="1"/>
    <row r="99" s="617" customFormat="1"/>
    <row r="100" s="617" customFormat="1"/>
    <row r="101" s="617" customFormat="1"/>
    <row r="102" s="617" customFormat="1"/>
    <row r="103" s="617" customFormat="1"/>
    <row r="104" s="617" customFormat="1"/>
    <row r="105" s="617" customFormat="1"/>
    <row r="106" s="617" customFormat="1"/>
    <row r="107" s="617" customFormat="1"/>
    <row r="108" s="617" customFormat="1"/>
    <row r="109" s="617" customFormat="1"/>
    <row r="110" s="617" customFormat="1"/>
    <row r="111" s="617" customFormat="1"/>
    <row r="112" s="617" customFormat="1"/>
    <row r="113" s="617" customFormat="1"/>
    <row r="114" s="617" customFormat="1"/>
    <row r="115" s="617" customFormat="1"/>
    <row r="116" s="617" customFormat="1"/>
    <row r="117" s="617" customFormat="1"/>
    <row r="118" s="617" customFormat="1"/>
    <row r="119" s="617" customFormat="1"/>
    <row r="120" s="617" customFormat="1"/>
    <row r="121" s="617" customFormat="1"/>
    <row r="122" s="617" customFormat="1"/>
    <row r="123" s="617" customFormat="1"/>
    <row r="124" s="617" customFormat="1"/>
    <row r="125" s="617" customFormat="1"/>
    <row r="126" s="617" customFormat="1"/>
    <row r="127" s="617" customFormat="1"/>
    <row r="128" s="617" customFormat="1"/>
    <row r="129" s="617" customFormat="1"/>
    <row r="130" s="617" customFormat="1"/>
    <row r="131" s="617" customFormat="1"/>
    <row r="132" s="617" customFormat="1"/>
    <row r="133" s="617" customFormat="1"/>
    <row r="134" s="617" customFormat="1"/>
    <row r="135" s="617" customFormat="1"/>
    <row r="136" s="617" customFormat="1"/>
    <row r="137" s="617" customFormat="1"/>
    <row r="138" s="617" customFormat="1"/>
    <row r="139" s="617" customFormat="1"/>
    <row r="140" s="617" customFormat="1"/>
    <row r="141" s="617" customFormat="1"/>
    <row r="142" s="617" customFormat="1"/>
    <row r="143" s="617" customFormat="1"/>
    <row r="144" s="617" customFormat="1"/>
    <row r="145" s="617" customFormat="1"/>
    <row r="146" s="617" customFormat="1"/>
    <row r="147" s="617" customFormat="1"/>
    <row r="148" s="617" customFormat="1"/>
    <row r="149" s="617" customFormat="1"/>
    <row r="150" s="617" customFormat="1"/>
    <row r="151" s="617" customFormat="1"/>
    <row r="152" s="617" customFormat="1"/>
    <row r="153" s="617" customFormat="1"/>
    <row r="154" s="617" customFormat="1"/>
    <row r="155" s="617" customFormat="1"/>
    <row r="156" s="617" customFormat="1"/>
    <row r="157" s="617" customFormat="1"/>
    <row r="158" s="617" customFormat="1"/>
    <row r="159" s="617" customFormat="1"/>
    <row r="160" s="617" customFormat="1"/>
    <row r="161" s="617" customFormat="1"/>
    <row r="162" s="617" customFormat="1"/>
    <row r="163" s="617" customFormat="1"/>
    <row r="164" s="617" customFormat="1"/>
    <row r="165" s="617" customFormat="1"/>
    <row r="166" s="617" customFormat="1"/>
    <row r="167" s="617" customFormat="1"/>
    <row r="168" s="617" customFormat="1"/>
    <row r="169" s="617" customFormat="1"/>
    <row r="170" s="617" customFormat="1"/>
    <row r="171" s="617" customFormat="1"/>
    <row r="172" s="617" customFormat="1"/>
    <row r="173" s="617" customFormat="1"/>
    <row r="174" s="617" customFormat="1"/>
    <row r="175" s="617" customFormat="1"/>
    <row r="176" s="617" customFormat="1"/>
    <row r="177" s="617" customFormat="1"/>
    <row r="178" s="617" customFormat="1"/>
    <row r="179" s="617" customFormat="1"/>
    <row r="180" s="617" customFormat="1"/>
    <row r="181" s="617" customFormat="1"/>
    <row r="182" s="617" customFormat="1"/>
    <row r="183" s="617" customFormat="1"/>
    <row r="184" s="617" customFormat="1"/>
    <row r="185" s="617" customFormat="1"/>
    <row r="186" s="617" customFormat="1"/>
    <row r="187" s="617" customFormat="1"/>
    <row r="188" s="617" customFormat="1"/>
    <row r="189" s="617" customFormat="1"/>
    <row r="190" s="617" customFormat="1"/>
    <row r="191" s="617" customFormat="1"/>
    <row r="192" s="617" customFormat="1"/>
    <row r="193" s="617" customFormat="1"/>
    <row r="194" s="617" customFormat="1"/>
    <row r="195" s="617" customFormat="1"/>
    <row r="196" s="617" customFormat="1"/>
    <row r="197" s="617" customFormat="1"/>
    <row r="198" s="617" customFormat="1"/>
    <row r="199" s="617" customFormat="1"/>
    <row r="200" s="617" customFormat="1"/>
    <row r="201" s="617" customFormat="1"/>
    <row r="202" s="617" customFormat="1"/>
    <row r="203" s="617" customFormat="1"/>
    <row r="204" s="617" customFormat="1"/>
    <row r="205" s="617" customFormat="1"/>
    <row r="206" s="617" customFormat="1"/>
    <row r="207" s="617" customFormat="1"/>
    <row r="208" s="617" customFormat="1"/>
    <row r="209" s="617" customFormat="1"/>
    <row r="210" s="617" customFormat="1"/>
    <row r="211" s="617" customFormat="1"/>
    <row r="212" s="617" customFormat="1"/>
    <row r="213" s="617" customFormat="1"/>
    <row r="214" s="617" customFormat="1"/>
    <row r="215" s="617" customFormat="1"/>
    <row r="216" s="617" customFormat="1"/>
    <row r="217" s="617" customFormat="1"/>
    <row r="218" s="617" customFormat="1"/>
    <row r="219" s="617" customFormat="1"/>
    <row r="220" s="617" customFormat="1"/>
    <row r="221" s="617" customFormat="1"/>
    <row r="222" s="617" customFormat="1"/>
    <row r="223" s="617" customFormat="1"/>
    <row r="224" s="617" customFormat="1"/>
    <row r="225" s="617" customFormat="1"/>
    <row r="226" s="617" customFormat="1"/>
    <row r="227" s="617" customFormat="1"/>
    <row r="228" s="617" customFormat="1"/>
    <row r="229" s="617" customFormat="1"/>
    <row r="230" s="617" customFormat="1"/>
    <row r="231" s="617" customFormat="1"/>
    <row r="232" s="617" customFormat="1"/>
    <row r="233" s="617" customFormat="1"/>
    <row r="234" s="617" customFormat="1"/>
    <row r="235" s="617" customFormat="1"/>
    <row r="236" s="617" customFormat="1"/>
    <row r="237" s="617" customFormat="1"/>
    <row r="238" s="617" customFormat="1"/>
    <row r="239" s="617" customFormat="1"/>
    <row r="240" s="617" customFormat="1"/>
    <row r="241" s="617" customFormat="1"/>
    <row r="242" s="617" customFormat="1"/>
    <row r="243" s="617" customFormat="1"/>
    <row r="244" s="617" customFormat="1"/>
    <row r="245" s="617" customFormat="1"/>
    <row r="246" s="617" customFormat="1"/>
    <row r="247" s="617" customFormat="1"/>
    <row r="248" s="617" customFormat="1"/>
    <row r="249" s="617" customFormat="1"/>
    <row r="250" s="617" customFormat="1"/>
    <row r="251" s="617" customFormat="1"/>
    <row r="252" s="617" customFormat="1"/>
    <row r="253" s="617" customFormat="1"/>
    <row r="254" s="617" customFormat="1"/>
    <row r="255" s="617" customFormat="1"/>
    <row r="256" s="617" customFormat="1"/>
    <row r="257" s="617" customFormat="1"/>
    <row r="258" s="617" customFormat="1"/>
    <row r="259" s="617" customFormat="1"/>
    <row r="260" s="617" customFormat="1"/>
    <row r="261" s="617" customFormat="1"/>
    <row r="262" s="617" customFormat="1"/>
    <row r="263" s="617" customFormat="1"/>
    <row r="264" s="617" customFormat="1"/>
    <row r="265" s="617" customFormat="1"/>
    <row r="266" s="617" customFormat="1"/>
    <row r="267" s="617" customFormat="1"/>
    <row r="268" s="617" customFormat="1"/>
    <row r="269" s="617" customFormat="1"/>
    <row r="270" s="617" customFormat="1"/>
    <row r="271" s="617" customFormat="1"/>
    <row r="272" s="617" customFormat="1"/>
    <row r="273" s="617" customFormat="1"/>
    <row r="274" s="617" customFormat="1"/>
    <row r="275" s="617" customFormat="1"/>
    <row r="276" s="617" customFormat="1"/>
    <row r="277" s="617" customFormat="1"/>
    <row r="278" s="617" customFormat="1"/>
    <row r="279" s="617" customFormat="1"/>
    <row r="280" s="617" customFormat="1"/>
    <row r="281" s="617" customFormat="1"/>
    <row r="282" s="617" customFormat="1"/>
    <row r="283" s="617" customFormat="1"/>
    <row r="284" s="617" customFormat="1"/>
    <row r="285" s="617" customFormat="1"/>
    <row r="286" s="617" customFormat="1"/>
    <row r="287" s="617" customFormat="1"/>
    <row r="288" s="617" customFormat="1"/>
    <row r="289" s="617" customFormat="1"/>
    <row r="290" s="617" customFormat="1"/>
    <row r="291" s="617" customFormat="1"/>
    <row r="292" s="617" customFormat="1"/>
    <row r="293" s="617" customFormat="1"/>
    <row r="294" s="617" customFormat="1"/>
    <row r="295" s="617" customFormat="1"/>
    <row r="296" s="617" customFormat="1"/>
    <row r="297" s="617" customFormat="1"/>
    <row r="298" s="617" customFormat="1"/>
    <row r="299" s="617" customFormat="1"/>
    <row r="300" s="617" customFormat="1"/>
    <row r="301" s="617" customFormat="1"/>
    <row r="302" s="617" customFormat="1"/>
    <row r="303" s="617" customFormat="1"/>
    <row r="304" s="617" customFormat="1"/>
  </sheetData>
  <mergeCells count="19">
    <mergeCell ref="G1:I1"/>
    <mergeCell ref="A2:T2"/>
    <mergeCell ref="A3:T3"/>
    <mergeCell ref="A4:T5"/>
    <mergeCell ref="A6:T6"/>
    <mergeCell ref="A7:B7"/>
    <mergeCell ref="L7:T7"/>
    <mergeCell ref="A8:A9"/>
    <mergeCell ref="B8:B9"/>
    <mergeCell ref="C8:G8"/>
    <mergeCell ref="H8:H9"/>
    <mergeCell ref="I8:L8"/>
    <mergeCell ref="M8:R8"/>
    <mergeCell ref="S8:T8"/>
    <mergeCell ref="A61:T61"/>
    <mergeCell ref="A46:D46"/>
    <mergeCell ref="B48:E48"/>
    <mergeCell ref="B49:E49"/>
    <mergeCell ref="B50:T50"/>
  </mergeCells>
  <printOptions horizontalCentered="1"/>
  <pageMargins left="0.70866141732283472" right="0.70866141732283472" top="0.23622047244094491" bottom="0" header="0.31496062992125984" footer="0.31496062992125984"/>
  <pageSetup paperSize="9" scale="64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8"/>
  <sheetViews>
    <sheetView topLeftCell="A16" zoomScale="80" zoomScaleNormal="80" zoomScaleSheetLayoutView="100" workbookViewId="0">
      <selection activeCell="Q8" sqref="Q8:R9"/>
    </sheetView>
  </sheetViews>
  <sheetFormatPr defaultRowHeight="12.75"/>
  <cols>
    <col min="1" max="1" width="6.5703125" style="196" customWidth="1"/>
    <col min="2" max="2" width="17.5703125" style="196" customWidth="1"/>
    <col min="3" max="3" width="17.85546875" style="196" customWidth="1"/>
    <col min="4" max="4" width="10.85546875" style="196" customWidth="1"/>
    <col min="5" max="5" width="4.5703125" style="196" customWidth="1"/>
    <col min="6" max="6" width="0.28515625" style="196" hidden="1" customWidth="1"/>
    <col min="7" max="11" width="9.5703125" style="196" customWidth="1"/>
    <col min="12" max="18" width="12.85546875" style="196" customWidth="1"/>
    <col min="19" max="16384" width="9.140625" style="196"/>
  </cols>
  <sheetData>
    <row r="1" spans="1:18" ht="15">
      <c r="D1" s="1237"/>
      <c r="E1" s="1237"/>
      <c r="F1" s="1237"/>
      <c r="G1" s="1237"/>
      <c r="O1" s="626" t="s">
        <v>571</v>
      </c>
      <c r="P1" s="626"/>
      <c r="Q1" s="626"/>
    </row>
    <row r="2" spans="1:18" ht="15.75">
      <c r="A2" s="1241" t="s">
        <v>0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  <c r="O2" s="1241"/>
      <c r="P2" s="1241"/>
      <c r="Q2" s="1241"/>
      <c r="R2" s="1241"/>
    </row>
    <row r="3" spans="1:18" ht="20.25">
      <c r="A3" s="1250" t="s">
        <v>882</v>
      </c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250"/>
      <c r="N3" s="1250"/>
      <c r="O3" s="1250"/>
      <c r="P3" s="1250"/>
      <c r="Q3" s="1250"/>
      <c r="R3" s="1250"/>
    </row>
    <row r="5" spans="1:18" s="205" customFormat="1" ht="15.75">
      <c r="A5" s="1239" t="s">
        <v>973</v>
      </c>
      <c r="B5" s="1239"/>
      <c r="C5" s="1239"/>
      <c r="D5" s="1239"/>
      <c r="E5" s="1239"/>
      <c r="F5" s="1239"/>
      <c r="G5" s="1239"/>
      <c r="H5" s="1239"/>
      <c r="I5" s="1239"/>
      <c r="J5" s="1239"/>
      <c r="K5" s="1239"/>
      <c r="L5" s="1239"/>
      <c r="M5" s="1239"/>
      <c r="N5" s="1239"/>
      <c r="O5" s="1239"/>
      <c r="P5" s="1239"/>
      <c r="Q5" s="1239"/>
      <c r="R5" s="1239"/>
    </row>
    <row r="6" spans="1:18">
      <c r="A6" s="1238"/>
      <c r="B6" s="1238"/>
      <c r="C6" s="1238"/>
      <c r="D6" s="1238"/>
      <c r="E6" s="1238"/>
      <c r="F6" s="1238"/>
      <c r="G6" s="1238"/>
      <c r="H6" s="1238"/>
      <c r="I6" s="1238"/>
      <c r="J6" s="1238"/>
      <c r="K6" s="1238"/>
      <c r="L6" s="1238"/>
      <c r="M6" s="1238"/>
      <c r="N6" s="1238"/>
      <c r="O6" s="1238"/>
      <c r="P6" s="1238"/>
      <c r="Q6" s="1238"/>
      <c r="R6" s="1238"/>
    </row>
    <row r="7" spans="1:18">
      <c r="A7" s="1245" t="s">
        <v>684</v>
      </c>
      <c r="B7" s="1245"/>
      <c r="D7" s="203"/>
      <c r="E7" s="203"/>
      <c r="J7" s="1244"/>
      <c r="K7" s="1244"/>
      <c r="L7" s="1244"/>
      <c r="M7" s="1244"/>
      <c r="N7" s="1244"/>
      <c r="O7" s="1244"/>
      <c r="P7" s="1244"/>
      <c r="Q7" s="1244"/>
      <c r="R7" s="1244"/>
    </row>
    <row r="8" spans="1:18" ht="38.25" customHeight="1">
      <c r="A8" s="936" t="s">
        <v>2</v>
      </c>
      <c r="B8" s="936" t="s">
        <v>3</v>
      </c>
      <c r="C8" s="1080" t="s">
        <v>521</v>
      </c>
      <c r="D8" s="987" t="s">
        <v>84</v>
      </c>
      <c r="E8" s="988"/>
      <c r="F8" s="1111"/>
      <c r="G8" s="936" t="s">
        <v>85</v>
      </c>
      <c r="H8" s="936"/>
      <c r="I8" s="936"/>
      <c r="J8" s="936"/>
      <c r="K8" s="936" t="s">
        <v>834</v>
      </c>
      <c r="L8" s="936"/>
      <c r="M8" s="936"/>
      <c r="N8" s="936"/>
      <c r="O8" s="936"/>
      <c r="P8" s="936"/>
      <c r="Q8" s="940" t="s">
        <v>1011</v>
      </c>
      <c r="R8" s="941"/>
    </row>
    <row r="9" spans="1:18" ht="29.25" customHeight="1">
      <c r="A9" s="936"/>
      <c r="B9" s="936"/>
      <c r="C9" s="1081"/>
      <c r="D9" s="989"/>
      <c r="E9" s="990"/>
      <c r="F9" s="1249"/>
      <c r="G9" s="596" t="s">
        <v>188</v>
      </c>
      <c r="H9" s="596" t="s">
        <v>117</v>
      </c>
      <c r="I9" s="596" t="s">
        <v>118</v>
      </c>
      <c r="J9" s="596" t="s">
        <v>468</v>
      </c>
      <c r="K9" s="596" t="s">
        <v>144</v>
      </c>
      <c r="L9" s="596" t="s">
        <v>835</v>
      </c>
      <c r="M9" s="596" t="s">
        <v>836</v>
      </c>
      <c r="N9" s="596" t="s">
        <v>837</v>
      </c>
      <c r="O9" s="596" t="s">
        <v>838</v>
      </c>
      <c r="P9" s="872" t="s">
        <v>839</v>
      </c>
      <c r="Q9" s="872" t="s">
        <v>1012</v>
      </c>
      <c r="R9" s="872" t="s">
        <v>1013</v>
      </c>
    </row>
    <row r="10" spans="1:18" s="201" customFormat="1">
      <c r="A10" s="533">
        <v>1</v>
      </c>
      <c r="B10" s="533">
        <v>2</v>
      </c>
      <c r="C10" s="533">
        <v>3</v>
      </c>
      <c r="D10" s="940">
        <v>4</v>
      </c>
      <c r="E10" s="982"/>
      <c r="F10" s="941"/>
      <c r="G10" s="596">
        <v>5</v>
      </c>
      <c r="H10" s="596">
        <v>6</v>
      </c>
      <c r="I10" s="596">
        <v>7</v>
      </c>
      <c r="J10" s="596">
        <v>8</v>
      </c>
      <c r="K10" s="596">
        <v>9</v>
      </c>
      <c r="L10" s="596">
        <v>10</v>
      </c>
      <c r="M10" s="596">
        <v>11</v>
      </c>
      <c r="N10" s="596">
        <v>12</v>
      </c>
      <c r="O10" s="596">
        <v>13</v>
      </c>
      <c r="P10" s="872">
        <v>14</v>
      </c>
      <c r="Q10" s="872">
        <v>15</v>
      </c>
      <c r="R10" s="872">
        <v>16</v>
      </c>
    </row>
    <row r="11" spans="1:18" s="201" customFormat="1">
      <c r="A11" s="84">
        <v>1</v>
      </c>
      <c r="B11" s="225" t="s">
        <v>685</v>
      </c>
      <c r="C11" s="286">
        <v>0</v>
      </c>
      <c r="D11" s="287">
        <v>0</v>
      </c>
      <c r="E11" s="288"/>
      <c r="F11" s="289"/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0</v>
      </c>
      <c r="N11" s="286">
        <v>0</v>
      </c>
      <c r="O11" s="286">
        <v>0</v>
      </c>
      <c r="P11" s="286">
        <v>0</v>
      </c>
      <c r="Q11" s="286">
        <v>0</v>
      </c>
      <c r="R11" s="881">
        <v>0</v>
      </c>
    </row>
    <row r="12" spans="1:18" s="201" customFormat="1">
      <c r="A12" s="84">
        <v>2</v>
      </c>
      <c r="B12" s="225" t="s">
        <v>686</v>
      </c>
      <c r="C12" s="286">
        <v>0</v>
      </c>
      <c r="D12" s="287">
        <v>0</v>
      </c>
      <c r="E12" s="290"/>
      <c r="F12" s="291"/>
      <c r="G12" s="286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6">
        <v>0</v>
      </c>
      <c r="N12" s="286">
        <v>0</v>
      </c>
      <c r="O12" s="286">
        <v>0</v>
      </c>
      <c r="P12" s="286">
        <v>0</v>
      </c>
      <c r="Q12" s="286">
        <v>0</v>
      </c>
      <c r="R12" s="881">
        <v>0</v>
      </c>
    </row>
    <row r="13" spans="1:18" s="201" customFormat="1">
      <c r="A13" s="84">
        <v>3</v>
      </c>
      <c r="B13" s="225" t="s">
        <v>687</v>
      </c>
      <c r="C13" s="286">
        <v>0</v>
      </c>
      <c r="D13" s="287">
        <v>0</v>
      </c>
      <c r="E13" s="290"/>
      <c r="F13" s="291"/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6">
        <v>0</v>
      </c>
      <c r="Q13" s="286">
        <v>0</v>
      </c>
      <c r="R13" s="881">
        <v>0</v>
      </c>
    </row>
    <row r="14" spans="1:18" s="201" customFormat="1">
      <c r="A14" s="84">
        <v>4</v>
      </c>
      <c r="B14" s="225" t="s">
        <v>688</v>
      </c>
      <c r="C14" s="286">
        <v>0</v>
      </c>
      <c r="D14" s="287">
        <v>0</v>
      </c>
      <c r="E14" s="290"/>
      <c r="F14" s="291"/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286">
        <v>0</v>
      </c>
      <c r="O14" s="286">
        <v>0</v>
      </c>
      <c r="P14" s="286">
        <v>0</v>
      </c>
      <c r="Q14" s="286">
        <v>0</v>
      </c>
      <c r="R14" s="881">
        <v>0</v>
      </c>
    </row>
    <row r="15" spans="1:18" s="201" customFormat="1">
      <c r="A15" s="84">
        <v>5</v>
      </c>
      <c r="B15" s="225" t="s">
        <v>689</v>
      </c>
      <c r="C15" s="286">
        <v>0</v>
      </c>
      <c r="D15" s="287">
        <v>0</v>
      </c>
      <c r="E15" s="290"/>
      <c r="F15" s="291"/>
      <c r="G15" s="286">
        <v>0</v>
      </c>
      <c r="H15" s="286">
        <v>0</v>
      </c>
      <c r="I15" s="286">
        <v>0</v>
      </c>
      <c r="J15" s="286">
        <v>0</v>
      </c>
      <c r="K15" s="289">
        <v>0</v>
      </c>
      <c r="L15" s="286">
        <v>0</v>
      </c>
      <c r="M15" s="286">
        <v>0</v>
      </c>
      <c r="N15" s="286">
        <v>0</v>
      </c>
      <c r="O15" s="286">
        <v>0</v>
      </c>
      <c r="P15" s="286">
        <v>0</v>
      </c>
      <c r="Q15" s="286">
        <v>0</v>
      </c>
      <c r="R15" s="881">
        <v>0</v>
      </c>
    </row>
    <row r="16" spans="1:18" s="201" customFormat="1">
      <c r="A16" s="84">
        <v>6</v>
      </c>
      <c r="B16" s="225" t="s">
        <v>690</v>
      </c>
      <c r="C16" s="286">
        <v>0</v>
      </c>
      <c r="D16" s="287">
        <v>0</v>
      </c>
      <c r="E16" s="290"/>
      <c r="F16" s="291"/>
      <c r="G16" s="286">
        <v>0</v>
      </c>
      <c r="H16" s="286">
        <v>0</v>
      </c>
      <c r="I16" s="286">
        <v>0</v>
      </c>
      <c r="J16" s="286">
        <v>0</v>
      </c>
      <c r="K16" s="289">
        <v>0</v>
      </c>
      <c r="L16" s="286">
        <v>0</v>
      </c>
      <c r="M16" s="286">
        <v>0</v>
      </c>
      <c r="N16" s="286">
        <v>0</v>
      </c>
      <c r="O16" s="286">
        <v>0</v>
      </c>
      <c r="P16" s="286">
        <v>0</v>
      </c>
      <c r="Q16" s="286">
        <v>0</v>
      </c>
      <c r="R16" s="881">
        <v>0</v>
      </c>
    </row>
    <row r="17" spans="1:18" s="201" customFormat="1">
      <c r="A17" s="84">
        <v>7</v>
      </c>
      <c r="B17" s="225" t="s">
        <v>691</v>
      </c>
      <c r="C17" s="286">
        <v>0</v>
      </c>
      <c r="D17" s="287">
        <v>0</v>
      </c>
      <c r="E17" s="290"/>
      <c r="F17" s="291"/>
      <c r="G17" s="286">
        <v>0</v>
      </c>
      <c r="H17" s="286">
        <v>0</v>
      </c>
      <c r="I17" s="286">
        <v>0</v>
      </c>
      <c r="J17" s="286">
        <v>0</v>
      </c>
      <c r="K17" s="289">
        <v>0</v>
      </c>
      <c r="L17" s="286">
        <v>0</v>
      </c>
      <c r="M17" s="286">
        <v>0</v>
      </c>
      <c r="N17" s="286">
        <v>0</v>
      </c>
      <c r="O17" s="286">
        <v>0</v>
      </c>
      <c r="P17" s="286">
        <v>0</v>
      </c>
      <c r="Q17" s="286">
        <v>0</v>
      </c>
      <c r="R17" s="881">
        <v>0</v>
      </c>
    </row>
    <row r="18" spans="1:18" s="201" customFormat="1">
      <c r="A18" s="84">
        <v>8</v>
      </c>
      <c r="B18" s="225" t="s">
        <v>692</v>
      </c>
      <c r="C18" s="286">
        <v>0</v>
      </c>
      <c r="D18" s="287">
        <v>0</v>
      </c>
      <c r="E18" s="290"/>
      <c r="F18" s="291"/>
      <c r="G18" s="286">
        <v>0</v>
      </c>
      <c r="H18" s="286">
        <v>0</v>
      </c>
      <c r="I18" s="286">
        <v>0</v>
      </c>
      <c r="J18" s="286">
        <v>0</v>
      </c>
      <c r="K18" s="289">
        <v>0</v>
      </c>
      <c r="L18" s="286">
        <v>0</v>
      </c>
      <c r="M18" s="286">
        <v>0</v>
      </c>
      <c r="N18" s="286">
        <v>0</v>
      </c>
      <c r="O18" s="286">
        <v>0</v>
      </c>
      <c r="P18" s="286">
        <v>0</v>
      </c>
      <c r="Q18" s="286">
        <v>0</v>
      </c>
      <c r="R18" s="881">
        <v>0</v>
      </c>
    </row>
    <row r="19" spans="1:18" s="201" customFormat="1">
      <c r="A19" s="84">
        <v>9</v>
      </c>
      <c r="B19" s="225" t="s">
        <v>693</v>
      </c>
      <c r="C19" s="286">
        <v>0</v>
      </c>
      <c r="D19" s="287">
        <v>0</v>
      </c>
      <c r="E19" s="290"/>
      <c r="F19" s="291"/>
      <c r="G19" s="286">
        <v>0</v>
      </c>
      <c r="H19" s="286">
        <v>0</v>
      </c>
      <c r="I19" s="286">
        <v>0</v>
      </c>
      <c r="J19" s="286">
        <v>0</v>
      </c>
      <c r="K19" s="289">
        <v>0</v>
      </c>
      <c r="L19" s="286">
        <v>0</v>
      </c>
      <c r="M19" s="286">
        <v>0</v>
      </c>
      <c r="N19" s="286">
        <v>0</v>
      </c>
      <c r="O19" s="286">
        <v>0</v>
      </c>
      <c r="P19" s="286">
        <v>0</v>
      </c>
      <c r="Q19" s="286">
        <v>0</v>
      </c>
      <c r="R19" s="881">
        <v>0</v>
      </c>
    </row>
    <row r="20" spans="1:18" s="201" customFormat="1">
      <c r="A20" s="84">
        <v>10</v>
      </c>
      <c r="B20" s="225" t="s">
        <v>694</v>
      </c>
      <c r="C20" s="286">
        <v>0</v>
      </c>
      <c r="D20" s="287">
        <v>0</v>
      </c>
      <c r="E20" s="290"/>
      <c r="F20" s="291"/>
      <c r="G20" s="286">
        <v>0</v>
      </c>
      <c r="H20" s="286">
        <v>0</v>
      </c>
      <c r="I20" s="286">
        <v>0</v>
      </c>
      <c r="J20" s="286">
        <v>0</v>
      </c>
      <c r="K20" s="289">
        <v>0</v>
      </c>
      <c r="L20" s="286">
        <v>0</v>
      </c>
      <c r="M20" s="286">
        <v>0</v>
      </c>
      <c r="N20" s="286">
        <v>0</v>
      </c>
      <c r="O20" s="286">
        <v>0</v>
      </c>
      <c r="P20" s="286">
        <v>0</v>
      </c>
      <c r="Q20" s="286">
        <v>0</v>
      </c>
      <c r="R20" s="881">
        <v>0</v>
      </c>
    </row>
    <row r="21" spans="1:18" s="201" customFormat="1">
      <c r="A21" s="84">
        <v>11</v>
      </c>
      <c r="B21" s="225" t="s">
        <v>695</v>
      </c>
      <c r="C21" s="286">
        <v>0</v>
      </c>
      <c r="D21" s="287">
        <v>0</v>
      </c>
      <c r="E21" s="290"/>
      <c r="F21" s="291"/>
      <c r="G21" s="286">
        <v>0</v>
      </c>
      <c r="H21" s="286">
        <v>0</v>
      </c>
      <c r="I21" s="286">
        <v>0</v>
      </c>
      <c r="J21" s="286">
        <v>0</v>
      </c>
      <c r="K21" s="289">
        <v>0</v>
      </c>
      <c r="L21" s="286">
        <v>0</v>
      </c>
      <c r="M21" s="286">
        <v>0</v>
      </c>
      <c r="N21" s="286">
        <v>0</v>
      </c>
      <c r="O21" s="286">
        <v>0</v>
      </c>
      <c r="P21" s="286">
        <v>0</v>
      </c>
      <c r="Q21" s="286">
        <v>0</v>
      </c>
      <c r="R21" s="881">
        <v>0</v>
      </c>
    </row>
    <row r="22" spans="1:18" s="201" customFormat="1">
      <c r="A22" s="84">
        <v>12</v>
      </c>
      <c r="B22" s="225" t="s">
        <v>696</v>
      </c>
      <c r="C22" s="286">
        <v>0</v>
      </c>
      <c r="D22" s="287">
        <v>0</v>
      </c>
      <c r="E22" s="290"/>
      <c r="F22" s="291"/>
      <c r="G22" s="286">
        <v>0</v>
      </c>
      <c r="H22" s="286">
        <v>0</v>
      </c>
      <c r="I22" s="286">
        <v>0</v>
      </c>
      <c r="J22" s="286">
        <v>0</v>
      </c>
      <c r="K22" s="289">
        <v>0</v>
      </c>
      <c r="L22" s="286">
        <v>0</v>
      </c>
      <c r="M22" s="286">
        <v>0</v>
      </c>
      <c r="N22" s="286">
        <v>0</v>
      </c>
      <c r="O22" s="286">
        <v>0</v>
      </c>
      <c r="P22" s="286">
        <v>0</v>
      </c>
      <c r="Q22" s="286">
        <v>0</v>
      </c>
      <c r="R22" s="881">
        <v>0</v>
      </c>
    </row>
    <row r="23" spans="1:18" s="201" customFormat="1">
      <c r="A23" s="84">
        <v>13</v>
      </c>
      <c r="B23" s="225" t="s">
        <v>697</v>
      </c>
      <c r="C23" s="286">
        <v>0</v>
      </c>
      <c r="D23" s="287">
        <v>0</v>
      </c>
      <c r="E23" s="290"/>
      <c r="F23" s="291"/>
      <c r="G23" s="286">
        <v>0</v>
      </c>
      <c r="H23" s="286">
        <v>0</v>
      </c>
      <c r="I23" s="286">
        <v>0</v>
      </c>
      <c r="J23" s="286">
        <v>0</v>
      </c>
      <c r="K23" s="289">
        <v>0</v>
      </c>
      <c r="L23" s="286">
        <v>0</v>
      </c>
      <c r="M23" s="286">
        <v>0</v>
      </c>
      <c r="N23" s="286">
        <v>0</v>
      </c>
      <c r="O23" s="286">
        <v>0</v>
      </c>
      <c r="P23" s="286">
        <v>0</v>
      </c>
      <c r="Q23" s="286">
        <v>0</v>
      </c>
      <c r="R23" s="881">
        <v>0</v>
      </c>
    </row>
    <row r="24" spans="1:18" s="201" customFormat="1">
      <c r="A24" s="84">
        <v>14</v>
      </c>
      <c r="B24" s="225" t="s">
        <v>698</v>
      </c>
      <c r="C24" s="286">
        <v>0</v>
      </c>
      <c r="D24" s="287">
        <v>0</v>
      </c>
      <c r="E24" s="290"/>
      <c r="F24" s="291"/>
      <c r="G24" s="286">
        <v>0</v>
      </c>
      <c r="H24" s="286">
        <v>0</v>
      </c>
      <c r="I24" s="286">
        <v>0</v>
      </c>
      <c r="J24" s="286">
        <v>0</v>
      </c>
      <c r="K24" s="289">
        <v>0</v>
      </c>
      <c r="L24" s="286">
        <v>0</v>
      </c>
      <c r="M24" s="286">
        <v>0</v>
      </c>
      <c r="N24" s="286">
        <v>0</v>
      </c>
      <c r="O24" s="286">
        <v>0</v>
      </c>
      <c r="P24" s="286">
        <v>0</v>
      </c>
      <c r="Q24" s="286">
        <v>0</v>
      </c>
      <c r="R24" s="881">
        <v>0</v>
      </c>
    </row>
    <row r="25" spans="1:18" s="201" customFormat="1">
      <c r="A25" s="84">
        <v>15</v>
      </c>
      <c r="B25" s="225" t="s">
        <v>699</v>
      </c>
      <c r="C25" s="286">
        <v>0</v>
      </c>
      <c r="D25" s="287">
        <v>0</v>
      </c>
      <c r="E25" s="290"/>
      <c r="F25" s="291"/>
      <c r="G25" s="286">
        <v>0</v>
      </c>
      <c r="H25" s="286">
        <v>0</v>
      </c>
      <c r="I25" s="286">
        <v>0</v>
      </c>
      <c r="J25" s="286">
        <v>0</v>
      </c>
      <c r="K25" s="289">
        <v>0</v>
      </c>
      <c r="L25" s="286">
        <v>0</v>
      </c>
      <c r="M25" s="286">
        <v>0</v>
      </c>
      <c r="N25" s="286">
        <v>0</v>
      </c>
      <c r="O25" s="286">
        <v>0</v>
      </c>
      <c r="P25" s="286">
        <v>0</v>
      </c>
      <c r="Q25" s="286">
        <v>0</v>
      </c>
      <c r="R25" s="881">
        <v>0</v>
      </c>
    </row>
    <row r="26" spans="1:18">
      <c r="A26" s="84">
        <v>16</v>
      </c>
      <c r="B26" s="227" t="s">
        <v>700</v>
      </c>
      <c r="C26" s="286">
        <v>0</v>
      </c>
      <c r="D26" s="287">
        <v>0</v>
      </c>
      <c r="E26" s="280"/>
      <c r="F26" s="281"/>
      <c r="G26" s="286">
        <v>0</v>
      </c>
      <c r="H26" s="286">
        <v>0</v>
      </c>
      <c r="I26" s="286">
        <v>0</v>
      </c>
      <c r="J26" s="286">
        <v>0</v>
      </c>
      <c r="K26" s="289">
        <v>0</v>
      </c>
      <c r="L26" s="286">
        <v>0</v>
      </c>
      <c r="M26" s="286">
        <v>0</v>
      </c>
      <c r="N26" s="286">
        <v>0</v>
      </c>
      <c r="O26" s="286">
        <v>0</v>
      </c>
      <c r="P26" s="286">
        <v>0</v>
      </c>
      <c r="Q26" s="286">
        <v>0</v>
      </c>
      <c r="R26" s="881">
        <v>0</v>
      </c>
    </row>
    <row r="27" spans="1:18">
      <c r="A27" s="84">
        <v>17</v>
      </c>
      <c r="B27" s="227" t="s">
        <v>701</v>
      </c>
      <c r="C27" s="286">
        <v>0</v>
      </c>
      <c r="D27" s="287">
        <v>0</v>
      </c>
      <c r="E27" s="280"/>
      <c r="F27" s="281"/>
      <c r="G27" s="286">
        <v>0</v>
      </c>
      <c r="H27" s="286">
        <v>0</v>
      </c>
      <c r="I27" s="286">
        <v>0</v>
      </c>
      <c r="J27" s="286">
        <v>0</v>
      </c>
      <c r="K27" s="289">
        <v>0</v>
      </c>
      <c r="L27" s="286">
        <v>0</v>
      </c>
      <c r="M27" s="286">
        <v>0</v>
      </c>
      <c r="N27" s="286">
        <v>0</v>
      </c>
      <c r="O27" s="286">
        <v>0</v>
      </c>
      <c r="P27" s="286">
        <v>0</v>
      </c>
      <c r="Q27" s="286">
        <v>0</v>
      </c>
      <c r="R27" s="881">
        <v>0</v>
      </c>
    </row>
    <row r="28" spans="1:18">
      <c r="A28" s="84">
        <v>18</v>
      </c>
      <c r="B28" s="227" t="s">
        <v>702</v>
      </c>
      <c r="C28" s="286">
        <v>0</v>
      </c>
      <c r="D28" s="287">
        <v>0</v>
      </c>
      <c r="E28" s="280"/>
      <c r="F28" s="281"/>
      <c r="G28" s="286">
        <v>0</v>
      </c>
      <c r="H28" s="286">
        <v>0</v>
      </c>
      <c r="I28" s="286">
        <v>0</v>
      </c>
      <c r="J28" s="286">
        <v>0</v>
      </c>
      <c r="K28" s="289">
        <v>0</v>
      </c>
      <c r="L28" s="286">
        <v>0</v>
      </c>
      <c r="M28" s="286">
        <v>0</v>
      </c>
      <c r="N28" s="286">
        <v>0</v>
      </c>
      <c r="O28" s="286">
        <v>0</v>
      </c>
      <c r="P28" s="286">
        <v>0</v>
      </c>
      <c r="Q28" s="286">
        <v>0</v>
      </c>
      <c r="R28" s="881">
        <v>0</v>
      </c>
    </row>
    <row r="29" spans="1:18">
      <c r="A29" s="84">
        <v>19</v>
      </c>
      <c r="B29" s="227" t="s">
        <v>703</v>
      </c>
      <c r="C29" s="286">
        <v>0</v>
      </c>
      <c r="D29" s="287">
        <v>0</v>
      </c>
      <c r="E29" s="280"/>
      <c r="F29" s="281"/>
      <c r="G29" s="286">
        <v>0</v>
      </c>
      <c r="H29" s="286">
        <v>0</v>
      </c>
      <c r="I29" s="286">
        <v>0</v>
      </c>
      <c r="J29" s="286">
        <v>0</v>
      </c>
      <c r="K29" s="289">
        <v>0</v>
      </c>
      <c r="L29" s="286">
        <v>0</v>
      </c>
      <c r="M29" s="286">
        <v>0</v>
      </c>
      <c r="N29" s="286">
        <v>0</v>
      </c>
      <c r="O29" s="286">
        <v>0</v>
      </c>
      <c r="P29" s="286">
        <v>0</v>
      </c>
      <c r="Q29" s="286">
        <v>0</v>
      </c>
      <c r="R29" s="881">
        <v>0</v>
      </c>
    </row>
    <row r="30" spans="1:18">
      <c r="A30" s="84">
        <v>20</v>
      </c>
      <c r="B30" s="227" t="s">
        <v>704</v>
      </c>
      <c r="C30" s="286">
        <v>0</v>
      </c>
      <c r="D30" s="287">
        <v>0</v>
      </c>
      <c r="E30" s="280"/>
      <c r="F30" s="281"/>
      <c r="G30" s="286">
        <v>0</v>
      </c>
      <c r="H30" s="286">
        <v>0</v>
      </c>
      <c r="I30" s="286">
        <v>0</v>
      </c>
      <c r="J30" s="286">
        <v>0</v>
      </c>
      <c r="K30" s="289">
        <v>0</v>
      </c>
      <c r="L30" s="286">
        <v>0</v>
      </c>
      <c r="M30" s="286">
        <v>0</v>
      </c>
      <c r="N30" s="286">
        <v>0</v>
      </c>
      <c r="O30" s="286">
        <v>0</v>
      </c>
      <c r="P30" s="286">
        <v>0</v>
      </c>
      <c r="Q30" s="286">
        <v>0</v>
      </c>
      <c r="R30" s="881">
        <v>0</v>
      </c>
    </row>
    <row r="31" spans="1:18">
      <c r="A31" s="84">
        <v>21</v>
      </c>
      <c r="B31" s="227" t="s">
        <v>705</v>
      </c>
      <c r="C31" s="286">
        <v>0</v>
      </c>
      <c r="D31" s="287">
        <v>0</v>
      </c>
      <c r="E31" s="280"/>
      <c r="F31" s="281"/>
      <c r="G31" s="286">
        <v>0</v>
      </c>
      <c r="H31" s="286">
        <v>0</v>
      </c>
      <c r="I31" s="286">
        <v>0</v>
      </c>
      <c r="J31" s="286">
        <v>0</v>
      </c>
      <c r="K31" s="289">
        <v>0</v>
      </c>
      <c r="L31" s="286">
        <v>0</v>
      </c>
      <c r="M31" s="286">
        <v>0</v>
      </c>
      <c r="N31" s="286">
        <v>0</v>
      </c>
      <c r="O31" s="286">
        <v>0</v>
      </c>
      <c r="P31" s="286">
        <v>0</v>
      </c>
      <c r="Q31" s="286">
        <v>0</v>
      </c>
      <c r="R31" s="881">
        <v>0</v>
      </c>
    </row>
    <row r="32" spans="1:18">
      <c r="A32" s="84">
        <v>22</v>
      </c>
      <c r="B32" s="227" t="s">
        <v>706</v>
      </c>
      <c r="C32" s="286">
        <v>0</v>
      </c>
      <c r="D32" s="287">
        <v>0</v>
      </c>
      <c r="E32" s="280"/>
      <c r="F32" s="281"/>
      <c r="G32" s="286">
        <v>0</v>
      </c>
      <c r="H32" s="286">
        <v>0</v>
      </c>
      <c r="I32" s="286">
        <v>0</v>
      </c>
      <c r="J32" s="286">
        <v>0</v>
      </c>
      <c r="K32" s="289">
        <v>0</v>
      </c>
      <c r="L32" s="286">
        <v>0</v>
      </c>
      <c r="M32" s="286">
        <v>0</v>
      </c>
      <c r="N32" s="286">
        <v>0</v>
      </c>
      <c r="O32" s="286">
        <v>0</v>
      </c>
      <c r="P32" s="286">
        <v>0</v>
      </c>
      <c r="Q32" s="286">
        <v>0</v>
      </c>
      <c r="R32" s="881">
        <v>0</v>
      </c>
    </row>
    <row r="33" spans="1:18">
      <c r="A33" s="84">
        <v>23</v>
      </c>
      <c r="B33" s="227" t="s">
        <v>707</v>
      </c>
      <c r="C33" s="286">
        <v>0</v>
      </c>
      <c r="D33" s="287">
        <v>0</v>
      </c>
      <c r="E33" s="280"/>
      <c r="F33" s="281"/>
      <c r="G33" s="286">
        <v>0</v>
      </c>
      <c r="H33" s="286">
        <v>0</v>
      </c>
      <c r="I33" s="286">
        <v>0</v>
      </c>
      <c r="J33" s="286">
        <v>0</v>
      </c>
      <c r="K33" s="289">
        <v>0</v>
      </c>
      <c r="L33" s="286">
        <v>0</v>
      </c>
      <c r="M33" s="286">
        <v>0</v>
      </c>
      <c r="N33" s="286">
        <v>0</v>
      </c>
      <c r="O33" s="286">
        <v>0</v>
      </c>
      <c r="P33" s="286">
        <v>0</v>
      </c>
      <c r="Q33" s="286">
        <v>0</v>
      </c>
      <c r="R33" s="881">
        <v>0</v>
      </c>
    </row>
    <row r="34" spans="1:18">
      <c r="A34" s="84">
        <v>24</v>
      </c>
      <c r="B34" s="227" t="s">
        <v>708</v>
      </c>
      <c r="C34" s="286">
        <v>0</v>
      </c>
      <c r="D34" s="287">
        <v>0</v>
      </c>
      <c r="E34" s="280"/>
      <c r="F34" s="281"/>
      <c r="G34" s="286">
        <v>0</v>
      </c>
      <c r="H34" s="286">
        <v>0</v>
      </c>
      <c r="I34" s="286">
        <v>0</v>
      </c>
      <c r="J34" s="286">
        <v>0</v>
      </c>
      <c r="K34" s="289">
        <v>0</v>
      </c>
      <c r="L34" s="286">
        <v>0</v>
      </c>
      <c r="M34" s="286">
        <v>0</v>
      </c>
      <c r="N34" s="286">
        <v>0</v>
      </c>
      <c r="O34" s="286">
        <v>0</v>
      </c>
      <c r="P34" s="286">
        <v>0</v>
      </c>
      <c r="Q34" s="286">
        <v>0</v>
      </c>
      <c r="R34" s="881">
        <v>0</v>
      </c>
    </row>
    <row r="35" spans="1:18">
      <c r="A35" s="84">
        <v>25</v>
      </c>
      <c r="B35" s="227" t="s">
        <v>709</v>
      </c>
      <c r="C35" s="286">
        <v>0</v>
      </c>
      <c r="D35" s="287">
        <v>0</v>
      </c>
      <c r="E35" s="280"/>
      <c r="F35" s="281"/>
      <c r="G35" s="286">
        <v>0</v>
      </c>
      <c r="H35" s="286">
        <v>0</v>
      </c>
      <c r="I35" s="286">
        <v>0</v>
      </c>
      <c r="J35" s="286">
        <v>0</v>
      </c>
      <c r="K35" s="289">
        <v>0</v>
      </c>
      <c r="L35" s="286">
        <v>0</v>
      </c>
      <c r="M35" s="286">
        <v>0</v>
      </c>
      <c r="N35" s="286">
        <v>0</v>
      </c>
      <c r="O35" s="286">
        <v>0</v>
      </c>
      <c r="P35" s="286">
        <v>0</v>
      </c>
      <c r="Q35" s="286">
        <v>0</v>
      </c>
      <c r="R35" s="881">
        <v>0</v>
      </c>
    </row>
    <row r="36" spans="1:18">
      <c r="A36" s="84">
        <v>26</v>
      </c>
      <c r="B36" s="227" t="s">
        <v>710</v>
      </c>
      <c r="C36" s="286">
        <v>0</v>
      </c>
      <c r="D36" s="287">
        <v>0</v>
      </c>
      <c r="E36" s="280"/>
      <c r="F36" s="281"/>
      <c r="G36" s="286">
        <v>0</v>
      </c>
      <c r="H36" s="286">
        <v>0</v>
      </c>
      <c r="I36" s="286">
        <v>0</v>
      </c>
      <c r="J36" s="286">
        <v>0</v>
      </c>
      <c r="K36" s="289">
        <v>0</v>
      </c>
      <c r="L36" s="286">
        <v>0</v>
      </c>
      <c r="M36" s="286">
        <v>0</v>
      </c>
      <c r="N36" s="286">
        <v>0</v>
      </c>
      <c r="O36" s="286">
        <v>0</v>
      </c>
      <c r="P36" s="286">
        <v>0</v>
      </c>
      <c r="Q36" s="286">
        <v>0</v>
      </c>
      <c r="R36" s="881">
        <v>0</v>
      </c>
    </row>
    <row r="37" spans="1:18">
      <c r="A37" s="84">
        <v>27</v>
      </c>
      <c r="B37" s="227" t="s">
        <v>711</v>
      </c>
      <c r="C37" s="286">
        <v>0</v>
      </c>
      <c r="D37" s="287">
        <v>0</v>
      </c>
      <c r="E37" s="280"/>
      <c r="F37" s="281"/>
      <c r="G37" s="286">
        <v>0</v>
      </c>
      <c r="H37" s="286">
        <v>0</v>
      </c>
      <c r="I37" s="286">
        <v>0</v>
      </c>
      <c r="J37" s="286">
        <v>0</v>
      </c>
      <c r="K37" s="289">
        <v>0</v>
      </c>
      <c r="L37" s="286">
        <v>0</v>
      </c>
      <c r="M37" s="286">
        <v>0</v>
      </c>
      <c r="N37" s="286">
        <v>0</v>
      </c>
      <c r="O37" s="286">
        <v>0</v>
      </c>
      <c r="P37" s="286">
        <v>0</v>
      </c>
      <c r="Q37" s="286">
        <v>0</v>
      </c>
      <c r="R37" s="881">
        <v>0</v>
      </c>
    </row>
    <row r="38" spans="1:18">
      <c r="A38" s="84">
        <v>28</v>
      </c>
      <c r="B38" s="227" t="s">
        <v>712</v>
      </c>
      <c r="C38" s="286">
        <v>0</v>
      </c>
      <c r="D38" s="287">
        <v>0</v>
      </c>
      <c r="E38" s="280"/>
      <c r="F38" s="281"/>
      <c r="G38" s="286">
        <v>0</v>
      </c>
      <c r="H38" s="286">
        <v>0</v>
      </c>
      <c r="I38" s="286">
        <v>0</v>
      </c>
      <c r="J38" s="286">
        <v>0</v>
      </c>
      <c r="K38" s="289">
        <v>0</v>
      </c>
      <c r="L38" s="286">
        <v>0</v>
      </c>
      <c r="M38" s="286">
        <v>0</v>
      </c>
      <c r="N38" s="286">
        <v>0</v>
      </c>
      <c r="O38" s="286">
        <v>0</v>
      </c>
      <c r="P38" s="286">
        <v>0</v>
      </c>
      <c r="Q38" s="286">
        <v>0</v>
      </c>
      <c r="R38" s="881">
        <v>0</v>
      </c>
    </row>
    <row r="39" spans="1:18">
      <c r="A39" s="84">
        <v>29</v>
      </c>
      <c r="B39" s="227" t="s">
        <v>713</v>
      </c>
      <c r="C39" s="286">
        <v>0</v>
      </c>
      <c r="D39" s="287">
        <v>0</v>
      </c>
      <c r="E39" s="280"/>
      <c r="F39" s="281"/>
      <c r="G39" s="286">
        <v>0</v>
      </c>
      <c r="H39" s="286">
        <v>0</v>
      </c>
      <c r="I39" s="286">
        <v>0</v>
      </c>
      <c r="J39" s="286">
        <v>0</v>
      </c>
      <c r="K39" s="289">
        <v>0</v>
      </c>
      <c r="L39" s="286">
        <v>0</v>
      </c>
      <c r="M39" s="286">
        <v>0</v>
      </c>
      <c r="N39" s="286">
        <v>0</v>
      </c>
      <c r="O39" s="286">
        <v>0</v>
      </c>
      <c r="P39" s="286">
        <v>0</v>
      </c>
      <c r="Q39" s="286">
        <v>0</v>
      </c>
      <c r="R39" s="881">
        <v>0</v>
      </c>
    </row>
    <row r="40" spans="1:18">
      <c r="A40" s="84">
        <v>30</v>
      </c>
      <c r="B40" s="227" t="s">
        <v>714</v>
      </c>
      <c r="C40" s="286">
        <v>0</v>
      </c>
      <c r="D40" s="287">
        <v>0</v>
      </c>
      <c r="E40" s="280"/>
      <c r="F40" s="281"/>
      <c r="G40" s="286">
        <v>0</v>
      </c>
      <c r="H40" s="286">
        <v>0</v>
      </c>
      <c r="I40" s="286">
        <v>0</v>
      </c>
      <c r="J40" s="286">
        <v>0</v>
      </c>
      <c r="K40" s="289">
        <v>0</v>
      </c>
      <c r="L40" s="286">
        <v>0</v>
      </c>
      <c r="M40" s="286">
        <v>0</v>
      </c>
      <c r="N40" s="286">
        <v>0</v>
      </c>
      <c r="O40" s="286">
        <v>0</v>
      </c>
      <c r="P40" s="286">
        <v>0</v>
      </c>
      <c r="Q40" s="286">
        <v>0</v>
      </c>
      <c r="R40" s="881">
        <v>0</v>
      </c>
    </row>
    <row r="41" spans="1:18">
      <c r="A41" s="418"/>
      <c r="B41" s="395" t="s">
        <v>715</v>
      </c>
      <c r="C41" s="395">
        <f>SUM(C11:C40)</f>
        <v>0</v>
      </c>
      <c r="D41" s="394">
        <f>SUM(D11:D40)</f>
        <v>0</v>
      </c>
      <c r="E41" s="579"/>
      <c r="F41" s="580"/>
      <c r="G41" s="395">
        <f t="shared" ref="G41:O41" si="0">SUM(G11:G40)</f>
        <v>0</v>
      </c>
      <c r="H41" s="395">
        <f t="shared" si="0"/>
        <v>0</v>
      </c>
      <c r="I41" s="395">
        <f t="shared" si="0"/>
        <v>0</v>
      </c>
      <c r="J41" s="395">
        <f t="shared" si="0"/>
        <v>0</v>
      </c>
      <c r="K41" s="395">
        <f t="shared" si="0"/>
        <v>0</v>
      </c>
      <c r="L41" s="395">
        <f t="shared" si="0"/>
        <v>0</v>
      </c>
      <c r="M41" s="395">
        <f t="shared" si="0"/>
        <v>0</v>
      </c>
      <c r="N41" s="395">
        <f t="shared" si="0"/>
        <v>0</v>
      </c>
      <c r="O41" s="395">
        <f t="shared" si="0"/>
        <v>0</v>
      </c>
      <c r="P41" s="395">
        <v>0</v>
      </c>
      <c r="Q41" s="395">
        <f>SUM(Q11:Q40)</f>
        <v>0</v>
      </c>
      <c r="R41" s="395">
        <f>SUM(P11:P40)</f>
        <v>0</v>
      </c>
    </row>
    <row r="42" spans="1:18">
      <c r="A42" s="198"/>
      <c r="B42" s="198"/>
      <c r="C42" s="198"/>
      <c r="D42" s="198"/>
      <c r="E42" s="198"/>
    </row>
    <row r="43" spans="1:18">
      <c r="A43" s="1240" t="s">
        <v>224</v>
      </c>
      <c r="B43" s="1240"/>
      <c r="C43" s="1240"/>
      <c r="D43" s="1240"/>
    </row>
    <row r="44" spans="1:18">
      <c r="A44" s="199" t="s">
        <v>115</v>
      </c>
      <c r="B44" s="201" t="s">
        <v>189</v>
      </c>
      <c r="C44" s="201"/>
    </row>
    <row r="45" spans="1:18">
      <c r="A45" s="199" t="s">
        <v>145</v>
      </c>
      <c r="B45" s="1240" t="s">
        <v>588</v>
      </c>
      <c r="C45" s="1240"/>
      <c r="D45" s="1240"/>
      <c r="E45" s="1240"/>
    </row>
    <row r="46" spans="1:18">
      <c r="A46" s="201" t="s">
        <v>146</v>
      </c>
      <c r="B46" s="1240" t="s">
        <v>589</v>
      </c>
      <c r="C46" s="1240"/>
      <c r="D46" s="1240"/>
    </row>
    <row r="47" spans="1:18">
      <c r="A47" s="201" t="s">
        <v>162</v>
      </c>
      <c r="B47" s="1240" t="s">
        <v>591</v>
      </c>
      <c r="C47" s="1240"/>
      <c r="D47" s="1240"/>
      <c r="E47" s="1240"/>
      <c r="F47" s="1240"/>
      <c r="G47" s="1240"/>
      <c r="H47" s="1240"/>
      <c r="I47" s="1240"/>
      <c r="J47" s="1240"/>
      <c r="K47" s="1240"/>
      <c r="L47" s="1240"/>
      <c r="M47" s="1240"/>
      <c r="N47" s="1240"/>
      <c r="O47" s="1240"/>
      <c r="P47" s="1240"/>
      <c r="Q47" s="1240"/>
      <c r="R47" s="1240"/>
    </row>
    <row r="48" spans="1:18">
      <c r="A48" s="201" t="s">
        <v>119</v>
      </c>
      <c r="B48" s="201" t="s">
        <v>204</v>
      </c>
      <c r="C48" s="201"/>
    </row>
    <row r="49" spans="1:18">
      <c r="A49" s="201" t="s">
        <v>120</v>
      </c>
      <c r="B49" s="201" t="s">
        <v>222</v>
      </c>
      <c r="C49" s="201"/>
    </row>
    <row r="50" spans="1:18">
      <c r="A50" s="201"/>
      <c r="B50" s="201" t="s">
        <v>223</v>
      </c>
      <c r="C50" s="201"/>
    </row>
    <row r="51" spans="1:18">
      <c r="A51" s="201"/>
      <c r="B51" s="201"/>
      <c r="C51" s="201"/>
    </row>
    <row r="52" spans="1:18">
      <c r="A52" s="201"/>
      <c r="B52" s="201"/>
      <c r="C52" s="201"/>
    </row>
    <row r="53" spans="1:18">
      <c r="A53" s="201" t="s">
        <v>11</v>
      </c>
      <c r="D53" s="201"/>
      <c r="E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</row>
    <row r="54" spans="1:18" ht="12.75" customHeight="1">
      <c r="G54" s="201"/>
      <c r="H54" s="1246" t="s">
        <v>13</v>
      </c>
      <c r="I54" s="1246"/>
      <c r="J54" s="1246"/>
      <c r="K54" s="1246"/>
      <c r="L54" s="1246"/>
      <c r="M54" s="1246"/>
      <c r="N54" s="1246"/>
      <c r="O54" s="1246"/>
      <c r="P54" s="1246"/>
      <c r="Q54" s="1246"/>
      <c r="R54" s="1246"/>
    </row>
    <row r="55" spans="1:18" ht="12.75" customHeight="1">
      <c r="G55" s="1246" t="s">
        <v>86</v>
      </c>
      <c r="H55" s="1246"/>
      <c r="I55" s="1246"/>
      <c r="J55" s="1246"/>
      <c r="K55" s="1246"/>
      <c r="L55" s="1246"/>
      <c r="M55" s="1246"/>
      <c r="N55" s="1246"/>
      <c r="O55" s="1246"/>
      <c r="P55" s="1246"/>
      <c r="Q55" s="1246"/>
      <c r="R55" s="1246"/>
    </row>
    <row r="56" spans="1:18">
      <c r="A56" s="201"/>
      <c r="B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</row>
    <row r="58" spans="1:18">
      <c r="A58" s="1238"/>
      <c r="B58" s="1238"/>
      <c r="C58" s="1238"/>
      <c r="D58" s="1238"/>
      <c r="E58" s="1238"/>
      <c r="F58" s="1238"/>
      <c r="G58" s="1238"/>
      <c r="H58" s="1238"/>
      <c r="I58" s="1238"/>
      <c r="J58" s="1238"/>
      <c r="K58" s="1238"/>
      <c r="L58" s="1238"/>
      <c r="M58" s="1238"/>
      <c r="N58" s="1238"/>
      <c r="O58" s="1238"/>
      <c r="P58" s="1238"/>
      <c r="Q58" s="1238"/>
      <c r="R58" s="1238"/>
    </row>
  </sheetData>
  <mergeCells count="22">
    <mergeCell ref="A6:R6"/>
    <mergeCell ref="D1:G1"/>
    <mergeCell ref="A2:R2"/>
    <mergeCell ref="A3:R3"/>
    <mergeCell ref="A5:R5"/>
    <mergeCell ref="A7:B7"/>
    <mergeCell ref="J7:R7"/>
    <mergeCell ref="A8:A9"/>
    <mergeCell ref="B8:B9"/>
    <mergeCell ref="D8:F9"/>
    <mergeCell ref="G8:J8"/>
    <mergeCell ref="A58:R58"/>
    <mergeCell ref="C8:C9"/>
    <mergeCell ref="B46:D46"/>
    <mergeCell ref="G55:R55"/>
    <mergeCell ref="A43:D43"/>
    <mergeCell ref="B45:E45"/>
    <mergeCell ref="D10:F10"/>
    <mergeCell ref="H54:R54"/>
    <mergeCell ref="B47:R47"/>
    <mergeCell ref="K8:P8"/>
    <mergeCell ref="Q8:R8"/>
  </mergeCells>
  <printOptions horizontalCentered="1"/>
  <pageMargins left="0.70866141732283472" right="0.70866141732283472" top="0.23622047244094491" bottom="0" header="0.31496062992125984" footer="0.31496062992125984"/>
  <pageSetup paperSize="9"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48"/>
  <sheetViews>
    <sheetView topLeftCell="A7" zoomScale="90" zoomScaleNormal="90" zoomScaleSheetLayoutView="80" workbookViewId="0">
      <selection activeCell="E26" sqref="E26"/>
    </sheetView>
  </sheetViews>
  <sheetFormatPr defaultRowHeight="12.75"/>
  <cols>
    <col min="1" max="1" width="7.28515625" style="136" customWidth="1"/>
    <col min="2" max="2" width="26" style="136" customWidth="1"/>
    <col min="3" max="5" width="8.28515625" style="136" customWidth="1"/>
    <col min="6" max="6" width="12.85546875" style="136" customWidth="1"/>
    <col min="7" max="9" width="10.7109375" style="136" customWidth="1"/>
    <col min="10" max="10" width="11.42578125" style="136" customWidth="1"/>
    <col min="11" max="11" width="10.7109375" style="136" bestFit="1" customWidth="1"/>
    <col min="12" max="12" width="11.140625" style="136" bestFit="1" customWidth="1"/>
    <col min="13" max="13" width="10.7109375" style="136" bestFit="1" customWidth="1"/>
    <col min="14" max="14" width="11.28515625" style="136" customWidth="1"/>
    <col min="15" max="18" width="9.140625" style="136"/>
    <col min="19" max="21" width="8.85546875" style="136" customWidth="1"/>
    <col min="22" max="16384" width="9.140625" style="136"/>
  </cols>
  <sheetData>
    <row r="1" spans="1:24" ht="15">
      <c r="V1" s="137" t="s">
        <v>577</v>
      </c>
    </row>
    <row r="2" spans="1:24" ht="15.75">
      <c r="H2" s="104" t="s">
        <v>0</v>
      </c>
      <c r="I2" s="104"/>
      <c r="O2" s="72"/>
      <c r="P2" s="72"/>
      <c r="Q2" s="72"/>
      <c r="R2" s="72"/>
    </row>
    <row r="3" spans="1:24" ht="20.25">
      <c r="C3" s="1045" t="s">
        <v>882</v>
      </c>
      <c r="D3" s="1045"/>
      <c r="E3" s="1045"/>
      <c r="F3" s="1045"/>
      <c r="G3" s="1045"/>
      <c r="H3" s="1045"/>
      <c r="I3" s="1045"/>
      <c r="J3" s="1045"/>
      <c r="K3" s="1045"/>
      <c r="L3" s="1045"/>
      <c r="M3" s="1045"/>
      <c r="N3" s="104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ht="18"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</row>
    <row r="5" spans="1:24" ht="15.75">
      <c r="B5" s="1046" t="s">
        <v>912</v>
      </c>
      <c r="C5" s="1046"/>
      <c r="D5" s="1046"/>
      <c r="E5" s="1046"/>
      <c r="F5" s="1046"/>
      <c r="G5" s="1046"/>
      <c r="H5" s="1046"/>
      <c r="I5" s="1046"/>
      <c r="J5" s="1046"/>
      <c r="K5" s="1046"/>
      <c r="L5" s="1046"/>
      <c r="M5" s="1046"/>
      <c r="N5" s="1046"/>
      <c r="O5" s="1046"/>
      <c r="P5" s="1046"/>
      <c r="Q5" s="1046"/>
      <c r="R5" s="1046"/>
      <c r="S5" s="1046"/>
      <c r="T5" s="73"/>
      <c r="U5" s="1047" t="s">
        <v>267</v>
      </c>
      <c r="V5" s="1048"/>
    </row>
    <row r="6" spans="1:24" ht="15">
      <c r="K6" s="72"/>
      <c r="L6" s="72"/>
      <c r="M6" s="72"/>
      <c r="N6" s="72"/>
      <c r="O6" s="72"/>
      <c r="P6" s="72"/>
      <c r="Q6" s="72"/>
      <c r="R6" s="72"/>
    </row>
    <row r="7" spans="1:24">
      <c r="A7" s="1049" t="s">
        <v>732</v>
      </c>
      <c r="B7" s="1049"/>
      <c r="O7" s="1050" t="s">
        <v>915</v>
      </c>
      <c r="P7" s="1050"/>
      <c r="Q7" s="1050"/>
      <c r="R7" s="1050"/>
      <c r="S7" s="1050"/>
      <c r="T7" s="1050"/>
      <c r="U7" s="1050"/>
      <c r="V7" s="1050"/>
    </row>
    <row r="8" spans="1:24" ht="35.25" customHeight="1">
      <c r="A8" s="1034" t="s">
        <v>2</v>
      </c>
      <c r="B8" s="1034" t="s">
        <v>156</v>
      </c>
      <c r="C8" s="1035" t="s">
        <v>157</v>
      </c>
      <c r="D8" s="1035"/>
      <c r="E8" s="1035"/>
      <c r="F8" s="1035" t="s">
        <v>158</v>
      </c>
      <c r="G8" s="1034" t="s">
        <v>185</v>
      </c>
      <c r="H8" s="1034"/>
      <c r="I8" s="1034"/>
      <c r="J8" s="1034"/>
      <c r="K8" s="1034"/>
      <c r="L8" s="1034"/>
      <c r="M8" s="1034"/>
      <c r="N8" s="1034"/>
      <c r="O8" s="1034" t="s">
        <v>186</v>
      </c>
      <c r="P8" s="1034"/>
      <c r="Q8" s="1034"/>
      <c r="R8" s="1034"/>
      <c r="S8" s="1034"/>
      <c r="T8" s="1034"/>
      <c r="U8" s="1034"/>
      <c r="V8" s="1034"/>
    </row>
    <row r="9" spans="1:24" ht="15">
      <c r="A9" s="1034"/>
      <c r="B9" s="1034"/>
      <c r="C9" s="1035" t="s">
        <v>268</v>
      </c>
      <c r="D9" s="1035" t="s">
        <v>44</v>
      </c>
      <c r="E9" s="1035" t="s">
        <v>45</v>
      </c>
      <c r="F9" s="1035"/>
      <c r="G9" s="1034" t="s">
        <v>187</v>
      </c>
      <c r="H9" s="1034"/>
      <c r="I9" s="1034"/>
      <c r="J9" s="1034"/>
      <c r="K9" s="1034" t="s">
        <v>172</v>
      </c>
      <c r="L9" s="1034"/>
      <c r="M9" s="1034"/>
      <c r="N9" s="1034"/>
      <c r="O9" s="1034" t="s">
        <v>159</v>
      </c>
      <c r="P9" s="1034"/>
      <c r="Q9" s="1034"/>
      <c r="R9" s="1034"/>
      <c r="S9" s="1034" t="s">
        <v>171</v>
      </c>
      <c r="T9" s="1034"/>
      <c r="U9" s="1034"/>
      <c r="V9" s="1034"/>
    </row>
    <row r="10" spans="1:24">
      <c r="A10" s="1034"/>
      <c r="B10" s="1034"/>
      <c r="C10" s="1035"/>
      <c r="D10" s="1035"/>
      <c r="E10" s="1035"/>
      <c r="F10" s="1035"/>
      <c r="G10" s="1051" t="s">
        <v>160</v>
      </c>
      <c r="H10" s="1052"/>
      <c r="I10" s="1053"/>
      <c r="J10" s="1036" t="s">
        <v>161</v>
      </c>
      <c r="K10" s="1039" t="s">
        <v>160</v>
      </c>
      <c r="L10" s="1040"/>
      <c r="M10" s="1041"/>
      <c r="N10" s="1036" t="s">
        <v>161</v>
      </c>
      <c r="O10" s="1039" t="s">
        <v>160</v>
      </c>
      <c r="P10" s="1040"/>
      <c r="Q10" s="1041"/>
      <c r="R10" s="1036" t="s">
        <v>161</v>
      </c>
      <c r="S10" s="1039" t="s">
        <v>160</v>
      </c>
      <c r="T10" s="1040"/>
      <c r="U10" s="1041"/>
      <c r="V10" s="1036" t="s">
        <v>161</v>
      </c>
    </row>
    <row r="11" spans="1:24" ht="15" customHeight="1">
      <c r="A11" s="1034"/>
      <c r="B11" s="1034"/>
      <c r="C11" s="1035"/>
      <c r="D11" s="1035"/>
      <c r="E11" s="1035"/>
      <c r="F11" s="1035"/>
      <c r="G11" s="1054"/>
      <c r="H11" s="1055"/>
      <c r="I11" s="1056"/>
      <c r="J11" s="1037"/>
      <c r="K11" s="1042"/>
      <c r="L11" s="1043"/>
      <c r="M11" s="1044"/>
      <c r="N11" s="1037"/>
      <c r="O11" s="1042"/>
      <c r="P11" s="1043"/>
      <c r="Q11" s="1044"/>
      <c r="R11" s="1037"/>
      <c r="S11" s="1042"/>
      <c r="T11" s="1043"/>
      <c r="U11" s="1044"/>
      <c r="V11" s="1037"/>
    </row>
    <row r="12" spans="1:24" ht="15">
      <c r="A12" s="1034"/>
      <c r="B12" s="1034"/>
      <c r="C12" s="1035"/>
      <c r="D12" s="1035"/>
      <c r="E12" s="1035"/>
      <c r="F12" s="1035"/>
      <c r="G12" s="352" t="s">
        <v>268</v>
      </c>
      <c r="H12" s="352" t="s">
        <v>44</v>
      </c>
      <c r="I12" s="353" t="s">
        <v>45</v>
      </c>
      <c r="J12" s="1038"/>
      <c r="K12" s="354" t="s">
        <v>268</v>
      </c>
      <c r="L12" s="354" t="s">
        <v>44</v>
      </c>
      <c r="M12" s="354" t="s">
        <v>45</v>
      </c>
      <c r="N12" s="1038"/>
      <c r="O12" s="354" t="s">
        <v>268</v>
      </c>
      <c r="P12" s="354" t="s">
        <v>44</v>
      </c>
      <c r="Q12" s="354" t="s">
        <v>45</v>
      </c>
      <c r="R12" s="1038"/>
      <c r="S12" s="354" t="s">
        <v>268</v>
      </c>
      <c r="T12" s="354" t="s">
        <v>44</v>
      </c>
      <c r="U12" s="354" t="s">
        <v>45</v>
      </c>
      <c r="V12" s="1038"/>
    </row>
    <row r="13" spans="1:24" ht="15">
      <c r="A13" s="354">
        <v>1</v>
      </c>
      <c r="B13" s="354">
        <v>2</v>
      </c>
      <c r="C13" s="354">
        <v>3</v>
      </c>
      <c r="D13" s="354">
        <v>4</v>
      </c>
      <c r="E13" s="354">
        <v>5</v>
      </c>
      <c r="F13" s="354">
        <v>6</v>
      </c>
      <c r="G13" s="354">
        <v>7</v>
      </c>
      <c r="H13" s="354">
        <v>8</v>
      </c>
      <c r="I13" s="354">
        <v>9</v>
      </c>
      <c r="J13" s="354">
        <v>10</v>
      </c>
      <c r="K13" s="354">
        <v>11</v>
      </c>
      <c r="L13" s="354">
        <v>12</v>
      </c>
      <c r="M13" s="354">
        <v>13</v>
      </c>
      <c r="N13" s="354">
        <v>14</v>
      </c>
      <c r="O13" s="354">
        <v>15</v>
      </c>
      <c r="P13" s="354">
        <v>16</v>
      </c>
      <c r="Q13" s="354">
        <v>17</v>
      </c>
      <c r="R13" s="354">
        <v>18</v>
      </c>
      <c r="S13" s="354">
        <v>19</v>
      </c>
      <c r="T13" s="354">
        <v>20</v>
      </c>
      <c r="U13" s="354">
        <v>21</v>
      </c>
      <c r="V13" s="354">
        <v>22</v>
      </c>
    </row>
    <row r="14" spans="1:24" ht="26.25" customHeight="1">
      <c r="A14" s="1057" t="s">
        <v>220</v>
      </c>
      <c r="B14" s="1058"/>
      <c r="C14" s="139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</row>
    <row r="15" spans="1:24" ht="26.25" customHeight="1">
      <c r="A15" s="139">
        <v>1</v>
      </c>
      <c r="B15" s="140" t="s">
        <v>219</v>
      </c>
      <c r="C15" s="252">
        <v>5509.7773740000002</v>
      </c>
      <c r="D15" s="252">
        <v>2076.7123200000001</v>
      </c>
      <c r="E15" s="252">
        <v>3229.7203059999993</v>
      </c>
      <c r="F15" s="637" t="s">
        <v>985</v>
      </c>
      <c r="G15" s="252">
        <v>4732.60617</v>
      </c>
      <c r="H15" s="252">
        <v>1783.7855999999997</v>
      </c>
      <c r="I15" s="252">
        <v>2774.1582299999995</v>
      </c>
      <c r="J15" s="253" t="s">
        <v>989</v>
      </c>
      <c r="K15" s="252">
        <v>4732.60617</v>
      </c>
      <c r="L15" s="252">
        <v>1783.7855999999997</v>
      </c>
      <c r="M15" s="252">
        <v>2774.1582299999995</v>
      </c>
      <c r="N15" s="696" t="s">
        <v>1016</v>
      </c>
      <c r="O15" s="736">
        <v>0</v>
      </c>
      <c r="P15" s="736">
        <v>0</v>
      </c>
      <c r="Q15" s="736">
        <v>0</v>
      </c>
      <c r="R15" s="696">
        <v>0</v>
      </c>
      <c r="S15" s="736">
        <v>0</v>
      </c>
      <c r="T15" s="736">
        <v>0</v>
      </c>
      <c r="U15" s="736">
        <v>0</v>
      </c>
      <c r="V15" s="696">
        <v>0</v>
      </c>
    </row>
    <row r="16" spans="1:24" ht="26.25" customHeight="1">
      <c r="A16" s="139">
        <v>2</v>
      </c>
      <c r="B16" s="140" t="s">
        <v>986</v>
      </c>
      <c r="C16" s="252">
        <v>4715.7042780000002</v>
      </c>
      <c r="D16" s="252">
        <v>1777.4150400000001</v>
      </c>
      <c r="E16" s="252">
        <v>2764.2506820000003</v>
      </c>
      <c r="F16" s="637" t="s">
        <v>987</v>
      </c>
      <c r="G16" s="252">
        <v>6240.0837780000002</v>
      </c>
      <c r="H16" s="252">
        <v>2351.9750400000003</v>
      </c>
      <c r="I16" s="252">
        <v>3657.8111820000004</v>
      </c>
      <c r="J16" s="253" t="s">
        <v>990</v>
      </c>
      <c r="K16" s="252">
        <v>6240.0837780000002</v>
      </c>
      <c r="L16" s="252">
        <v>2351.9750400000003</v>
      </c>
      <c r="M16" s="252">
        <v>3657.8111820000004</v>
      </c>
      <c r="N16" s="696" t="s">
        <v>1020</v>
      </c>
      <c r="O16" s="736">
        <v>0</v>
      </c>
      <c r="P16" s="736">
        <v>0</v>
      </c>
      <c r="Q16" s="736">
        <v>0</v>
      </c>
      <c r="R16" s="696">
        <v>0</v>
      </c>
      <c r="S16" s="736">
        <v>0</v>
      </c>
      <c r="T16" s="736">
        <v>0</v>
      </c>
      <c r="U16" s="736">
        <v>0</v>
      </c>
      <c r="V16" s="696">
        <v>0</v>
      </c>
    </row>
    <row r="17" spans="1:24" ht="26.25" customHeight="1">
      <c r="A17" s="139">
        <v>3</v>
      </c>
      <c r="B17" s="254" t="s">
        <v>984</v>
      </c>
      <c r="C17" s="252">
        <v>9924.6351059999997</v>
      </c>
      <c r="D17" s="252">
        <v>3740.7340800000002</v>
      </c>
      <c r="E17" s="252">
        <v>5817.6208139999999</v>
      </c>
      <c r="F17" s="637" t="s">
        <v>988</v>
      </c>
      <c r="G17" s="252">
        <v>9709.1334359999983</v>
      </c>
      <c r="H17" s="252">
        <v>3659.5084799999995</v>
      </c>
      <c r="I17" s="252">
        <v>5691.298084</v>
      </c>
      <c r="J17" s="253" t="s">
        <v>991</v>
      </c>
      <c r="K17" s="252">
        <v>9709.1334359999983</v>
      </c>
      <c r="L17" s="252">
        <v>3659.5084799999995</v>
      </c>
      <c r="M17" s="252">
        <v>5691.298084</v>
      </c>
      <c r="N17" s="696" t="s">
        <v>1021</v>
      </c>
      <c r="O17" s="736">
        <v>0</v>
      </c>
      <c r="P17" s="736">
        <v>0</v>
      </c>
      <c r="Q17" s="736">
        <v>0</v>
      </c>
      <c r="R17" s="696">
        <v>0</v>
      </c>
      <c r="S17" s="736">
        <v>0</v>
      </c>
      <c r="T17" s="736">
        <v>0</v>
      </c>
      <c r="U17" s="736">
        <v>0</v>
      </c>
      <c r="V17" s="696">
        <v>0</v>
      </c>
    </row>
    <row r="18" spans="1:24" ht="18" customHeight="1">
      <c r="A18" s="1059" t="s">
        <v>221</v>
      </c>
      <c r="B18" s="1060"/>
      <c r="C18" s="141"/>
      <c r="D18" s="141"/>
      <c r="E18" s="141"/>
      <c r="F18" s="141"/>
      <c r="G18" s="141"/>
      <c r="H18" s="141"/>
      <c r="I18" s="141"/>
      <c r="J18" s="141"/>
      <c r="K18" s="253"/>
      <c r="L18" s="253"/>
      <c r="M18" s="253"/>
      <c r="N18" s="253"/>
      <c r="O18" s="736"/>
      <c r="P18" s="736"/>
      <c r="Q18" s="736"/>
      <c r="R18" s="696"/>
      <c r="S18" s="736"/>
      <c r="T18" s="736"/>
      <c r="U18" s="736"/>
      <c r="V18" s="696"/>
    </row>
    <row r="19" spans="1:24" ht="26.25" customHeight="1">
      <c r="A19" s="139">
        <v>4</v>
      </c>
      <c r="B19" s="140" t="s">
        <v>209</v>
      </c>
      <c r="C19" s="252">
        <v>0</v>
      </c>
      <c r="D19" s="252">
        <v>0</v>
      </c>
      <c r="E19" s="252">
        <v>0</v>
      </c>
      <c r="F19" s="252">
        <v>0</v>
      </c>
      <c r="G19" s="252">
        <v>0</v>
      </c>
      <c r="H19" s="252">
        <v>0</v>
      </c>
      <c r="I19" s="252">
        <v>0</v>
      </c>
      <c r="J19" s="252">
        <v>0</v>
      </c>
      <c r="K19" s="252">
        <v>0</v>
      </c>
      <c r="L19" s="252">
        <v>0</v>
      </c>
      <c r="M19" s="252">
        <v>0</v>
      </c>
      <c r="N19" s="252">
        <v>0</v>
      </c>
      <c r="O19" s="736">
        <v>0</v>
      </c>
      <c r="P19" s="736">
        <v>0</v>
      </c>
      <c r="Q19" s="736">
        <v>0</v>
      </c>
      <c r="R19" s="696">
        <v>0</v>
      </c>
      <c r="S19" s="736">
        <v>0</v>
      </c>
      <c r="T19" s="736">
        <v>0</v>
      </c>
      <c r="U19" s="736">
        <v>0</v>
      </c>
      <c r="V19" s="696">
        <v>0</v>
      </c>
    </row>
    <row r="20" spans="1:24" ht="26.25" customHeight="1">
      <c r="A20" s="139">
        <v>5</v>
      </c>
      <c r="B20" s="140" t="s">
        <v>138</v>
      </c>
      <c r="C20" s="252">
        <v>0</v>
      </c>
      <c r="D20" s="252">
        <v>0</v>
      </c>
      <c r="E20" s="252">
        <v>0</v>
      </c>
      <c r="F20" s="252">
        <v>0</v>
      </c>
      <c r="G20" s="252">
        <v>0</v>
      </c>
      <c r="H20" s="252">
        <v>0</v>
      </c>
      <c r="I20" s="252">
        <v>0</v>
      </c>
      <c r="J20" s="252">
        <v>0</v>
      </c>
      <c r="K20" s="252">
        <v>0</v>
      </c>
      <c r="L20" s="252">
        <v>0</v>
      </c>
      <c r="M20" s="252">
        <v>0</v>
      </c>
      <c r="N20" s="252">
        <v>0</v>
      </c>
      <c r="O20" s="736">
        <v>0</v>
      </c>
      <c r="P20" s="736">
        <v>0</v>
      </c>
      <c r="Q20" s="736">
        <v>0</v>
      </c>
      <c r="R20" s="696">
        <v>0</v>
      </c>
      <c r="S20" s="736">
        <v>0</v>
      </c>
      <c r="T20" s="736">
        <v>0</v>
      </c>
      <c r="U20" s="736">
        <v>0</v>
      </c>
      <c r="V20" s="696">
        <v>0</v>
      </c>
    </row>
    <row r="21" spans="1:24" ht="15">
      <c r="A21" s="751" t="s">
        <v>881</v>
      </c>
    </row>
    <row r="23" spans="1:24" ht="14.25">
      <c r="A23" s="1061" t="s">
        <v>173</v>
      </c>
      <c r="B23" s="1061"/>
      <c r="C23" s="1061"/>
      <c r="D23" s="1061"/>
      <c r="E23" s="1061"/>
      <c r="F23" s="1061"/>
      <c r="G23" s="1061"/>
      <c r="H23" s="1061"/>
      <c r="I23" s="1061"/>
      <c r="J23" s="1061"/>
      <c r="K23" s="1061"/>
      <c r="L23" s="1061"/>
      <c r="M23" s="1061"/>
      <c r="N23" s="1061"/>
      <c r="O23" s="1061"/>
      <c r="P23" s="1061"/>
      <c r="Q23" s="1061"/>
      <c r="R23" s="1061"/>
      <c r="S23" s="1061"/>
      <c r="T23" s="1061"/>
      <c r="U23" s="1061"/>
      <c r="V23" s="1061"/>
    </row>
    <row r="24" spans="1:24" ht="14.25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</row>
    <row r="25" spans="1:24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24" ht="15.75">
      <c r="A26" s="78" t="s">
        <v>11</v>
      </c>
      <c r="B26" s="78"/>
      <c r="C26" s="78"/>
      <c r="D26" s="78"/>
      <c r="E26" s="78"/>
      <c r="F26" s="78"/>
      <c r="G26" s="329"/>
      <c r="H26" s="329"/>
      <c r="I26" s="329"/>
      <c r="J26" s="78"/>
      <c r="K26" s="78"/>
      <c r="M26" s="78"/>
      <c r="N26" s="1062" t="s">
        <v>12</v>
      </c>
      <c r="O26" s="1062"/>
      <c r="P26" s="1062"/>
      <c r="Q26" s="1062"/>
      <c r="R26" s="1062"/>
      <c r="S26" s="1062"/>
      <c r="T26" s="1062"/>
      <c r="U26" s="1062"/>
      <c r="V26" s="1062"/>
    </row>
    <row r="27" spans="1:24" ht="15.75">
      <c r="A27" s="1062" t="s">
        <v>13</v>
      </c>
      <c r="B27" s="1062"/>
      <c r="C27" s="1062"/>
      <c r="D27" s="1062"/>
      <c r="E27" s="1062"/>
      <c r="F27" s="1062"/>
      <c r="G27" s="1062"/>
      <c r="H27" s="1062"/>
      <c r="I27" s="1062"/>
      <c r="J27" s="1062"/>
      <c r="K27" s="1062"/>
      <c r="L27" s="1062"/>
      <c r="M27" s="1062"/>
      <c r="N27" s="1062"/>
      <c r="O27" s="1062"/>
      <c r="P27" s="1062"/>
      <c r="Q27" s="1062"/>
      <c r="R27" s="1062"/>
      <c r="S27" s="1062"/>
      <c r="T27" s="1062"/>
      <c r="U27" s="1062"/>
      <c r="V27" s="1062"/>
    </row>
    <row r="28" spans="1:24" ht="15.75">
      <c r="A28" s="1062" t="s">
        <v>14</v>
      </c>
      <c r="B28" s="1062"/>
      <c r="C28" s="1062"/>
      <c r="D28" s="1062"/>
      <c r="E28" s="1062"/>
      <c r="F28" s="1062"/>
      <c r="G28" s="1062"/>
      <c r="H28" s="1062"/>
      <c r="I28" s="1062"/>
      <c r="J28" s="1062"/>
      <c r="K28" s="1062"/>
      <c r="L28" s="1062"/>
      <c r="M28" s="1062"/>
      <c r="N28" s="1062"/>
      <c r="O28" s="1062"/>
      <c r="P28" s="1062"/>
      <c r="Q28" s="1062"/>
      <c r="R28" s="1062"/>
      <c r="S28" s="1062"/>
      <c r="T28" s="1062"/>
      <c r="U28" s="1062"/>
      <c r="V28" s="1062"/>
    </row>
    <row r="29" spans="1:24">
      <c r="A29" s="71"/>
      <c r="B29" s="71"/>
      <c r="C29" s="71"/>
      <c r="D29" s="71"/>
      <c r="E29" s="71"/>
      <c r="F29" s="71"/>
      <c r="G29" s="71"/>
      <c r="H29" s="77"/>
      <c r="I29" s="77"/>
      <c r="J29" s="77"/>
      <c r="K29" s="77"/>
      <c r="L29" s="77"/>
      <c r="M29" s="77"/>
      <c r="V29" s="1049" t="s">
        <v>83</v>
      </c>
      <c r="W29" s="1049"/>
      <c r="X29" s="1049"/>
    </row>
    <row r="30" spans="1:24" ht="15.75">
      <c r="F30" s="665"/>
      <c r="H30" s="746"/>
      <c r="I30" s="745"/>
      <c r="J30" s="746"/>
      <c r="K30" s="745"/>
      <c r="L30" s="747"/>
      <c r="M30" s="745"/>
    </row>
    <row r="31" spans="1:24" ht="14.25">
      <c r="H31" s="745"/>
      <c r="I31" s="745"/>
      <c r="J31" s="745"/>
      <c r="K31" s="745"/>
      <c r="L31" s="748"/>
      <c r="M31" s="746"/>
    </row>
    <row r="32" spans="1:24" ht="14.25">
      <c r="C32" s="655"/>
      <c r="D32" s="656"/>
      <c r="E32" s="657"/>
      <c r="F32" s="657"/>
      <c r="G32" s="658"/>
      <c r="H32" s="745"/>
      <c r="I32" s="745"/>
      <c r="J32" s="745"/>
      <c r="K32" s="745"/>
      <c r="L32" s="748"/>
      <c r="M32" s="746"/>
      <c r="N32" s="665"/>
    </row>
    <row r="33" spans="3:18" ht="14.25">
      <c r="C33" s="655"/>
      <c r="D33" s="659"/>
      <c r="E33" s="659"/>
      <c r="F33" s="659"/>
      <c r="G33" s="660"/>
      <c r="H33" s="745"/>
      <c r="I33" s="745"/>
      <c r="J33" s="745"/>
      <c r="K33" s="745"/>
      <c r="L33" s="748"/>
      <c r="M33" s="746"/>
      <c r="N33" s="665"/>
    </row>
    <row r="34" spans="3:18" ht="14.25">
      <c r="C34" s="655"/>
      <c r="D34" s="659"/>
      <c r="E34" s="659"/>
      <c r="F34" s="659"/>
      <c r="G34" s="660"/>
      <c r="H34" s="745"/>
      <c r="I34" s="745"/>
      <c r="J34" s="745"/>
      <c r="K34" s="745"/>
      <c r="L34" s="748"/>
      <c r="M34" s="746"/>
      <c r="N34" s="665"/>
      <c r="O34" s="665"/>
    </row>
    <row r="35" spans="3:18">
      <c r="C35" s="661"/>
      <c r="D35" s="662"/>
      <c r="E35" s="659"/>
      <c r="F35" s="659"/>
      <c r="G35" s="660"/>
      <c r="H35" s="745"/>
      <c r="I35" s="745"/>
      <c r="J35" s="745"/>
      <c r="K35" s="745"/>
      <c r="L35" s="745"/>
      <c r="M35" s="745"/>
    </row>
    <row r="36" spans="3:18">
      <c r="C36" s="661"/>
      <c r="G36" s="663"/>
      <c r="H36" s="659"/>
      <c r="I36" s="659"/>
      <c r="J36" s="745"/>
      <c r="L36" s="663"/>
      <c r="M36" s="659"/>
      <c r="N36" s="659"/>
    </row>
    <row r="37" spans="3:18">
      <c r="C37" s="661"/>
      <c r="G37" s="663"/>
      <c r="H37" s="659"/>
      <c r="I37" s="659"/>
      <c r="J37" s="745"/>
      <c r="L37" s="663"/>
      <c r="M37" s="659"/>
      <c r="N37" s="659"/>
    </row>
    <row r="38" spans="3:18">
      <c r="D38" s="651"/>
      <c r="E38" s="664"/>
      <c r="F38"/>
      <c r="G38" s="664"/>
      <c r="H38" s="746"/>
      <c r="I38" s="746"/>
      <c r="J38" s="745"/>
      <c r="K38" s="523"/>
      <c r="L38" s="664"/>
      <c r="M38" s="746"/>
      <c r="N38" s="746"/>
    </row>
    <row r="39" spans="3:18">
      <c r="G39" s="664"/>
      <c r="H39" s="746"/>
      <c r="I39" s="746"/>
      <c r="J39" s="745"/>
      <c r="K39" s="665"/>
      <c r="L39" s="664"/>
      <c r="M39" s="746"/>
      <c r="N39" s="746"/>
      <c r="P39" s="666"/>
      <c r="Q39" s="666"/>
      <c r="R39" s="666"/>
    </row>
    <row r="40" spans="3:18">
      <c r="G40" s="664"/>
      <c r="H40" s="746"/>
      <c r="I40" s="746"/>
      <c r="J40" s="745"/>
      <c r="K40" s="665"/>
      <c r="L40" s="664"/>
      <c r="M40" s="746"/>
      <c r="N40" s="746"/>
      <c r="P40" s="666"/>
      <c r="Q40" s="666"/>
      <c r="R40" s="666"/>
    </row>
    <row r="41" spans="3:18">
      <c r="F41" s="816"/>
      <c r="G41" s="818"/>
      <c r="H41" s="819"/>
      <c r="I41" s="817"/>
      <c r="J41" s="745"/>
      <c r="K41" s="820"/>
      <c r="L41" s="818"/>
      <c r="M41" s="819"/>
      <c r="N41" s="817"/>
      <c r="P41" s="666"/>
      <c r="Q41" s="666"/>
      <c r="R41" s="666"/>
    </row>
    <row r="42" spans="3:18">
      <c r="H42" s="745"/>
      <c r="I42" s="239"/>
      <c r="J42" s="745"/>
      <c r="K42" s="745"/>
      <c r="L42" s="750"/>
      <c r="M42" s="750"/>
      <c r="N42" s="666"/>
      <c r="P42" s="666"/>
      <c r="Q42" s="666"/>
      <c r="R42" s="666"/>
    </row>
    <row r="43" spans="3:18">
      <c r="H43" s="745"/>
      <c r="I43" s="749"/>
      <c r="J43" s="745"/>
      <c r="K43" s="745"/>
      <c r="L43" s="750"/>
      <c r="M43" s="750"/>
      <c r="N43" s="666"/>
      <c r="P43" s="666"/>
      <c r="Q43" s="666"/>
      <c r="R43" s="666"/>
    </row>
    <row r="44" spans="3:18">
      <c r="H44" s="745"/>
      <c r="I44" s="745"/>
      <c r="J44" s="745"/>
      <c r="K44" s="745"/>
      <c r="L44" s="745"/>
      <c r="M44" s="745"/>
    </row>
    <row r="45" spans="3:18">
      <c r="H45" s="745"/>
      <c r="I45" s="745"/>
      <c r="J45" s="745"/>
      <c r="K45" s="745"/>
      <c r="L45" s="745"/>
      <c r="M45" s="745"/>
    </row>
    <row r="46" spans="3:18">
      <c r="H46" s="745"/>
      <c r="I46" s="745"/>
      <c r="J46" s="745"/>
      <c r="K46" s="745"/>
      <c r="L46" s="745"/>
      <c r="M46" s="745"/>
    </row>
    <row r="47" spans="3:18">
      <c r="H47" s="745"/>
      <c r="I47" s="745"/>
      <c r="J47" s="745"/>
      <c r="K47" s="745"/>
      <c r="L47" s="745"/>
      <c r="M47" s="745"/>
    </row>
    <row r="48" spans="3:18">
      <c r="H48" s="745"/>
      <c r="I48" s="745"/>
      <c r="J48" s="745"/>
      <c r="K48" s="745"/>
      <c r="L48" s="745"/>
      <c r="M48" s="745"/>
    </row>
  </sheetData>
  <mergeCells count="33">
    <mergeCell ref="V29:X29"/>
    <mergeCell ref="A14:B14"/>
    <mergeCell ref="A18:B18"/>
    <mergeCell ref="A23:V23"/>
    <mergeCell ref="N26:V26"/>
    <mergeCell ref="A27:V27"/>
    <mergeCell ref="A28:V28"/>
    <mergeCell ref="A8:A12"/>
    <mergeCell ref="B8:B12"/>
    <mergeCell ref="C8:E8"/>
    <mergeCell ref="F8:F12"/>
    <mergeCell ref="G8:N8"/>
    <mergeCell ref="G10:I11"/>
    <mergeCell ref="J10:J12"/>
    <mergeCell ref="K10:M11"/>
    <mergeCell ref="N10:N12"/>
    <mergeCell ref="C3:N3"/>
    <mergeCell ref="B5:S5"/>
    <mergeCell ref="U5:V5"/>
    <mergeCell ref="A7:B7"/>
    <mergeCell ref="O7:V7"/>
    <mergeCell ref="O8:V8"/>
    <mergeCell ref="C9:C12"/>
    <mergeCell ref="D9:D12"/>
    <mergeCell ref="E9:E12"/>
    <mergeCell ref="G9:J9"/>
    <mergeCell ref="V10:V12"/>
    <mergeCell ref="S10:U11"/>
    <mergeCell ref="K9:N9"/>
    <mergeCell ref="O9:R9"/>
    <mergeCell ref="S9:V9"/>
    <mergeCell ref="R10:R12"/>
    <mergeCell ref="O10:Q11"/>
  </mergeCells>
  <printOptions horizontalCentered="1"/>
  <pageMargins left="0.70866141732283472" right="0.70866141732283472" top="0.23622047244094491" bottom="0" header="0.31496062992125984" footer="0.31496062992125984"/>
  <pageSetup paperSize="9" scale="58" orientation="landscape" r:id="rId1"/>
  <colBreaks count="1" manualBreakCount="1">
    <brk id="22" max="1048575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8"/>
  <sheetViews>
    <sheetView topLeftCell="A31" zoomScale="90" zoomScaleNormal="90" zoomScaleSheetLayoutView="115" workbookViewId="0">
      <selection activeCell="U22" sqref="U22"/>
    </sheetView>
  </sheetViews>
  <sheetFormatPr defaultRowHeight="12.75"/>
  <cols>
    <col min="1" max="1" width="6.5703125" style="196" customWidth="1"/>
    <col min="2" max="2" width="17" style="196" customWidth="1"/>
    <col min="3" max="3" width="17.85546875" style="196" customWidth="1"/>
    <col min="4" max="4" width="10.85546875" style="196" customWidth="1"/>
    <col min="5" max="5" width="4.5703125" style="196" customWidth="1"/>
    <col min="6" max="6" width="0.28515625" style="196" hidden="1" customWidth="1"/>
    <col min="7" max="17" width="12.28515625" style="196" customWidth="1"/>
    <col min="18" max="18" width="15" style="196" customWidth="1"/>
    <col min="19" max="16384" width="9.140625" style="196"/>
  </cols>
  <sheetData>
    <row r="1" spans="1:18" ht="15">
      <c r="D1" s="1237"/>
      <c r="E1" s="1237"/>
      <c r="F1" s="1237"/>
      <c r="G1" s="1237"/>
      <c r="N1" s="626" t="s">
        <v>572</v>
      </c>
    </row>
    <row r="2" spans="1:18" ht="15.75">
      <c r="A2" s="1241" t="s">
        <v>0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  <c r="O2" s="1241"/>
      <c r="P2" s="1241"/>
      <c r="Q2" s="1241"/>
      <c r="R2" s="1241"/>
    </row>
    <row r="3" spans="1:18" ht="20.25">
      <c r="A3" s="1250" t="s">
        <v>882</v>
      </c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250"/>
      <c r="N3" s="1250"/>
      <c r="O3" s="1250"/>
      <c r="P3" s="1250"/>
      <c r="Q3" s="1250"/>
      <c r="R3" s="1250"/>
    </row>
    <row r="5" spans="1:18" s="205" customFormat="1" ht="15">
      <c r="A5" s="1262" t="s">
        <v>974</v>
      </c>
      <c r="B5" s="1262"/>
      <c r="C5" s="1262"/>
      <c r="D5" s="1262"/>
      <c r="E5" s="1262"/>
      <c r="F5" s="1262"/>
      <c r="G5" s="1262"/>
      <c r="H5" s="1262"/>
      <c r="I5" s="1262"/>
      <c r="J5" s="1262"/>
      <c r="K5" s="1262"/>
      <c r="L5" s="1262"/>
      <c r="M5" s="1262"/>
      <c r="N5" s="1262"/>
      <c r="O5" s="1262"/>
      <c r="P5" s="1262"/>
      <c r="Q5" s="1262"/>
      <c r="R5" s="1262"/>
    </row>
    <row r="6" spans="1:18">
      <c r="A6" s="1238"/>
      <c r="B6" s="1238"/>
      <c r="C6" s="1238"/>
      <c r="D6" s="1238"/>
      <c r="E6" s="1238"/>
      <c r="F6" s="1238"/>
      <c r="G6" s="1238"/>
      <c r="H6" s="1238"/>
      <c r="I6" s="1238"/>
      <c r="J6" s="1238"/>
      <c r="K6" s="1238"/>
      <c r="L6" s="1238"/>
      <c r="M6" s="1238"/>
      <c r="N6" s="1238"/>
      <c r="O6" s="1238"/>
      <c r="P6" s="1238"/>
      <c r="Q6" s="1238"/>
      <c r="R6" s="1238"/>
    </row>
    <row r="7" spans="1:18">
      <c r="A7" s="581" t="s">
        <v>684</v>
      </c>
      <c r="B7" s="235"/>
      <c r="D7" s="203"/>
      <c r="E7" s="203"/>
      <c r="J7" s="1244"/>
      <c r="K7" s="1244"/>
      <c r="L7" s="1244"/>
      <c r="M7" s="1244"/>
      <c r="N7" s="1244"/>
      <c r="O7" s="1244"/>
      <c r="P7" s="1244"/>
      <c r="Q7" s="1244"/>
      <c r="R7" s="1244"/>
    </row>
    <row r="8" spans="1:18" ht="30.75" customHeight="1">
      <c r="A8" s="936" t="s">
        <v>2</v>
      </c>
      <c r="B8" s="936" t="s">
        <v>3</v>
      </c>
      <c r="C8" s="1080" t="s">
        <v>521</v>
      </c>
      <c r="D8" s="987" t="s">
        <v>84</v>
      </c>
      <c r="E8" s="1263"/>
      <c r="F8" s="1264"/>
      <c r="G8" s="936" t="s">
        <v>85</v>
      </c>
      <c r="H8" s="936"/>
      <c r="I8" s="936"/>
      <c r="J8" s="936"/>
      <c r="K8" s="936" t="s">
        <v>834</v>
      </c>
      <c r="L8" s="936"/>
      <c r="M8" s="936"/>
      <c r="N8" s="936"/>
      <c r="O8" s="936"/>
      <c r="P8" s="936"/>
      <c r="Q8" s="940" t="s">
        <v>1011</v>
      </c>
      <c r="R8" s="941"/>
    </row>
    <row r="9" spans="1:18" ht="33.75" customHeight="1">
      <c r="A9" s="936"/>
      <c r="B9" s="936"/>
      <c r="C9" s="1081"/>
      <c r="D9" s="1265"/>
      <c r="E9" s="1266"/>
      <c r="F9" s="1267"/>
      <c r="G9" s="596" t="s">
        <v>188</v>
      </c>
      <c r="H9" s="596" t="s">
        <v>117</v>
      </c>
      <c r="I9" s="596" t="s">
        <v>118</v>
      </c>
      <c r="J9" s="596" t="s">
        <v>468</v>
      </c>
      <c r="K9" s="596" t="s">
        <v>144</v>
      </c>
      <c r="L9" s="683" t="s">
        <v>851</v>
      </c>
      <c r="M9" s="596" t="s">
        <v>836</v>
      </c>
      <c r="N9" s="596" t="s">
        <v>837</v>
      </c>
      <c r="O9" s="596" t="s">
        <v>838</v>
      </c>
      <c r="P9" s="872" t="s">
        <v>839</v>
      </c>
      <c r="Q9" s="872" t="s">
        <v>1012</v>
      </c>
      <c r="R9" s="872" t="s">
        <v>1013</v>
      </c>
    </row>
    <row r="10" spans="1:18" s="201" customFormat="1">
      <c r="A10" s="533">
        <v>1</v>
      </c>
      <c r="B10" s="533">
        <v>2</v>
      </c>
      <c r="C10" s="533">
        <v>3</v>
      </c>
      <c r="D10" s="940">
        <v>4</v>
      </c>
      <c r="E10" s="1251"/>
      <c r="F10" s="1252"/>
      <c r="G10" s="596">
        <v>5</v>
      </c>
      <c r="H10" s="596">
        <v>6</v>
      </c>
      <c r="I10" s="596">
        <v>7</v>
      </c>
      <c r="J10" s="596">
        <v>8</v>
      </c>
      <c r="K10" s="596">
        <v>9</v>
      </c>
      <c r="L10" s="596">
        <v>10</v>
      </c>
      <c r="M10" s="596">
        <v>11</v>
      </c>
      <c r="N10" s="596">
        <v>12</v>
      </c>
      <c r="O10" s="596">
        <v>13</v>
      </c>
      <c r="P10" s="872">
        <v>14</v>
      </c>
      <c r="Q10" s="872">
        <v>15</v>
      </c>
      <c r="R10" s="872">
        <v>16</v>
      </c>
    </row>
    <row r="11" spans="1:18" s="201" customFormat="1">
      <c r="A11" s="84">
        <v>1</v>
      </c>
      <c r="B11" s="225" t="s">
        <v>685</v>
      </c>
      <c r="C11" s="859">
        <v>0</v>
      </c>
      <c r="D11" s="284">
        <v>0</v>
      </c>
      <c r="E11" s="290"/>
      <c r="F11" s="291"/>
      <c r="G11" s="1253" t="s">
        <v>863</v>
      </c>
      <c r="H11" s="1254"/>
      <c r="I11" s="1254"/>
      <c r="J11" s="1254"/>
      <c r="K11" s="1254"/>
      <c r="L11" s="1254"/>
      <c r="M11" s="1254"/>
      <c r="N11" s="1254"/>
      <c r="O11" s="1254"/>
      <c r="P11" s="1254"/>
      <c r="Q11" s="1254"/>
      <c r="R11" s="1255"/>
    </row>
    <row r="12" spans="1:18" s="201" customFormat="1">
      <c r="A12" s="84">
        <v>2</v>
      </c>
      <c r="B12" s="225" t="s">
        <v>686</v>
      </c>
      <c r="C12" s="859">
        <v>0</v>
      </c>
      <c r="D12" s="284">
        <v>0</v>
      </c>
      <c r="E12" s="221"/>
      <c r="F12" s="222"/>
      <c r="G12" s="1256"/>
      <c r="H12" s="1257"/>
      <c r="I12" s="1257"/>
      <c r="J12" s="1257"/>
      <c r="K12" s="1257"/>
      <c r="L12" s="1257"/>
      <c r="M12" s="1257"/>
      <c r="N12" s="1257"/>
      <c r="O12" s="1257"/>
      <c r="P12" s="1257"/>
      <c r="Q12" s="1257"/>
      <c r="R12" s="1258"/>
    </row>
    <row r="13" spans="1:18" s="201" customFormat="1">
      <c r="A13" s="84">
        <v>3</v>
      </c>
      <c r="B13" s="225" t="s">
        <v>687</v>
      </c>
      <c r="C13" s="859">
        <v>0</v>
      </c>
      <c r="D13" s="284">
        <v>0</v>
      </c>
      <c r="E13" s="221"/>
      <c r="F13" s="222"/>
      <c r="G13" s="1256"/>
      <c r="H13" s="1257"/>
      <c r="I13" s="1257"/>
      <c r="J13" s="1257"/>
      <c r="K13" s="1257"/>
      <c r="L13" s="1257"/>
      <c r="M13" s="1257"/>
      <c r="N13" s="1257"/>
      <c r="O13" s="1257"/>
      <c r="P13" s="1257"/>
      <c r="Q13" s="1257"/>
      <c r="R13" s="1258"/>
    </row>
    <row r="14" spans="1:18" s="201" customFormat="1">
      <c r="A14" s="84">
        <v>4</v>
      </c>
      <c r="B14" s="225" t="s">
        <v>688</v>
      </c>
      <c r="C14" s="859">
        <v>0</v>
      </c>
      <c r="D14" s="284">
        <v>0</v>
      </c>
      <c r="E14" s="221"/>
      <c r="F14" s="222"/>
      <c r="G14" s="1256"/>
      <c r="H14" s="1257"/>
      <c r="I14" s="1257"/>
      <c r="J14" s="1257"/>
      <c r="K14" s="1257"/>
      <c r="L14" s="1257"/>
      <c r="M14" s="1257"/>
      <c r="N14" s="1257"/>
      <c r="O14" s="1257"/>
      <c r="P14" s="1257"/>
      <c r="Q14" s="1257"/>
      <c r="R14" s="1258"/>
    </row>
    <row r="15" spans="1:18" s="201" customFormat="1">
      <c r="A15" s="84">
        <v>5</v>
      </c>
      <c r="B15" s="225" t="s">
        <v>689</v>
      </c>
      <c r="C15" s="859">
        <v>0</v>
      </c>
      <c r="D15" s="284">
        <v>0</v>
      </c>
      <c r="E15" s="221"/>
      <c r="F15" s="222"/>
      <c r="G15" s="1256"/>
      <c r="H15" s="1257"/>
      <c r="I15" s="1257"/>
      <c r="J15" s="1257"/>
      <c r="K15" s="1257"/>
      <c r="L15" s="1257"/>
      <c r="M15" s="1257"/>
      <c r="N15" s="1257"/>
      <c r="O15" s="1257"/>
      <c r="P15" s="1257"/>
      <c r="Q15" s="1257"/>
      <c r="R15" s="1258"/>
    </row>
    <row r="16" spans="1:18" s="201" customFormat="1">
      <c r="A16" s="84">
        <v>6</v>
      </c>
      <c r="B16" s="225" t="s">
        <v>690</v>
      </c>
      <c r="C16" s="859">
        <v>0</v>
      </c>
      <c r="D16" s="284">
        <v>0</v>
      </c>
      <c r="E16" s="221"/>
      <c r="F16" s="222"/>
      <c r="G16" s="1256"/>
      <c r="H16" s="1257"/>
      <c r="I16" s="1257"/>
      <c r="J16" s="1257"/>
      <c r="K16" s="1257"/>
      <c r="L16" s="1257"/>
      <c r="M16" s="1257"/>
      <c r="N16" s="1257"/>
      <c r="O16" s="1257"/>
      <c r="P16" s="1257"/>
      <c r="Q16" s="1257"/>
      <c r="R16" s="1258"/>
    </row>
    <row r="17" spans="1:18" s="201" customFormat="1">
      <c r="A17" s="84">
        <v>7</v>
      </c>
      <c r="B17" s="225" t="s">
        <v>691</v>
      </c>
      <c r="C17" s="859">
        <v>0</v>
      </c>
      <c r="D17" s="284">
        <v>0</v>
      </c>
      <c r="E17" s="221"/>
      <c r="F17" s="222"/>
      <c r="G17" s="1256"/>
      <c r="H17" s="1257"/>
      <c r="I17" s="1257"/>
      <c r="J17" s="1257"/>
      <c r="K17" s="1257"/>
      <c r="L17" s="1257"/>
      <c r="M17" s="1257"/>
      <c r="N17" s="1257"/>
      <c r="O17" s="1257"/>
      <c r="P17" s="1257"/>
      <c r="Q17" s="1257"/>
      <c r="R17" s="1258"/>
    </row>
    <row r="18" spans="1:18" s="201" customFormat="1">
      <c r="A18" s="84">
        <v>8</v>
      </c>
      <c r="B18" s="225" t="s">
        <v>692</v>
      </c>
      <c r="C18" s="859">
        <v>0</v>
      </c>
      <c r="D18" s="284">
        <v>0</v>
      </c>
      <c r="E18" s="221"/>
      <c r="F18" s="222"/>
      <c r="G18" s="1256"/>
      <c r="H18" s="1257"/>
      <c r="I18" s="1257"/>
      <c r="J18" s="1257"/>
      <c r="K18" s="1257"/>
      <c r="L18" s="1257"/>
      <c r="M18" s="1257"/>
      <c r="N18" s="1257"/>
      <c r="O18" s="1257"/>
      <c r="P18" s="1257"/>
      <c r="Q18" s="1257"/>
      <c r="R18" s="1258"/>
    </row>
    <row r="19" spans="1:18" s="201" customFormat="1">
      <c r="A19" s="84">
        <v>9</v>
      </c>
      <c r="B19" s="225" t="s">
        <v>693</v>
      </c>
      <c r="C19" s="859">
        <v>0</v>
      </c>
      <c r="D19" s="284">
        <v>0</v>
      </c>
      <c r="E19" s="221"/>
      <c r="F19" s="222"/>
      <c r="G19" s="1256"/>
      <c r="H19" s="1257"/>
      <c r="I19" s="1257"/>
      <c r="J19" s="1257"/>
      <c r="K19" s="1257"/>
      <c r="L19" s="1257"/>
      <c r="M19" s="1257"/>
      <c r="N19" s="1257"/>
      <c r="O19" s="1257"/>
      <c r="P19" s="1257"/>
      <c r="Q19" s="1257"/>
      <c r="R19" s="1258"/>
    </row>
    <row r="20" spans="1:18" s="201" customFormat="1">
      <c r="A20" s="84">
        <v>10</v>
      </c>
      <c r="B20" s="225" t="s">
        <v>694</v>
      </c>
      <c r="C20" s="859">
        <v>0</v>
      </c>
      <c r="D20" s="284">
        <v>0</v>
      </c>
      <c r="E20" s="221"/>
      <c r="F20" s="222"/>
      <c r="G20" s="1256"/>
      <c r="H20" s="1257"/>
      <c r="I20" s="1257"/>
      <c r="J20" s="1257"/>
      <c r="K20" s="1257"/>
      <c r="L20" s="1257"/>
      <c r="M20" s="1257"/>
      <c r="N20" s="1257"/>
      <c r="O20" s="1257"/>
      <c r="P20" s="1257"/>
      <c r="Q20" s="1257"/>
      <c r="R20" s="1258"/>
    </row>
    <row r="21" spans="1:18" s="201" customFormat="1">
      <c r="A21" s="84">
        <v>11</v>
      </c>
      <c r="B21" s="225" t="s">
        <v>695</v>
      </c>
      <c r="C21" s="859">
        <v>0</v>
      </c>
      <c r="D21" s="284">
        <v>0</v>
      </c>
      <c r="E21" s="221"/>
      <c r="F21" s="222"/>
      <c r="G21" s="1256"/>
      <c r="H21" s="1257"/>
      <c r="I21" s="1257"/>
      <c r="J21" s="1257"/>
      <c r="K21" s="1257"/>
      <c r="L21" s="1257"/>
      <c r="M21" s="1257"/>
      <c r="N21" s="1257"/>
      <c r="O21" s="1257"/>
      <c r="P21" s="1257"/>
      <c r="Q21" s="1257"/>
      <c r="R21" s="1258"/>
    </row>
    <row r="22" spans="1:18" s="201" customFormat="1">
      <c r="A22" s="84">
        <v>12</v>
      </c>
      <c r="B22" s="225" t="s">
        <v>696</v>
      </c>
      <c r="C22" s="859">
        <v>0</v>
      </c>
      <c r="D22" s="284">
        <v>0</v>
      </c>
      <c r="E22" s="221"/>
      <c r="F22" s="222"/>
      <c r="G22" s="1256"/>
      <c r="H22" s="1257"/>
      <c r="I22" s="1257"/>
      <c r="J22" s="1257"/>
      <c r="K22" s="1257"/>
      <c r="L22" s="1257"/>
      <c r="M22" s="1257"/>
      <c r="N22" s="1257"/>
      <c r="O22" s="1257"/>
      <c r="P22" s="1257"/>
      <c r="Q22" s="1257"/>
      <c r="R22" s="1258"/>
    </row>
    <row r="23" spans="1:18" s="201" customFormat="1">
      <c r="A23" s="84">
        <v>13</v>
      </c>
      <c r="B23" s="225" t="s">
        <v>697</v>
      </c>
      <c r="C23" s="859">
        <v>0</v>
      </c>
      <c r="D23" s="284">
        <v>0</v>
      </c>
      <c r="E23" s="221"/>
      <c r="F23" s="222"/>
      <c r="G23" s="1256"/>
      <c r="H23" s="1257"/>
      <c r="I23" s="1257"/>
      <c r="J23" s="1257"/>
      <c r="K23" s="1257"/>
      <c r="L23" s="1257"/>
      <c r="M23" s="1257"/>
      <c r="N23" s="1257"/>
      <c r="O23" s="1257"/>
      <c r="P23" s="1257"/>
      <c r="Q23" s="1257"/>
      <c r="R23" s="1258"/>
    </row>
    <row r="24" spans="1:18" s="201" customFormat="1">
      <c r="A24" s="84">
        <v>14</v>
      </c>
      <c r="B24" s="225" t="s">
        <v>698</v>
      </c>
      <c r="C24" s="859">
        <v>0</v>
      </c>
      <c r="D24" s="284">
        <v>0</v>
      </c>
      <c r="E24" s="221"/>
      <c r="F24" s="222"/>
      <c r="G24" s="1256"/>
      <c r="H24" s="1257"/>
      <c r="I24" s="1257"/>
      <c r="J24" s="1257"/>
      <c r="K24" s="1257"/>
      <c r="L24" s="1257"/>
      <c r="M24" s="1257"/>
      <c r="N24" s="1257"/>
      <c r="O24" s="1257"/>
      <c r="P24" s="1257"/>
      <c r="Q24" s="1257"/>
      <c r="R24" s="1258"/>
    </row>
    <row r="25" spans="1:18" s="201" customFormat="1">
      <c r="A25" s="84">
        <v>15</v>
      </c>
      <c r="B25" s="225" t="s">
        <v>699</v>
      </c>
      <c r="C25" s="859">
        <v>0</v>
      </c>
      <c r="D25" s="284">
        <v>0</v>
      </c>
      <c r="E25" s="221"/>
      <c r="F25" s="222"/>
      <c r="G25" s="1256"/>
      <c r="H25" s="1257"/>
      <c r="I25" s="1257"/>
      <c r="J25" s="1257"/>
      <c r="K25" s="1257"/>
      <c r="L25" s="1257"/>
      <c r="M25" s="1257"/>
      <c r="N25" s="1257"/>
      <c r="O25" s="1257"/>
      <c r="P25" s="1257"/>
      <c r="Q25" s="1257"/>
      <c r="R25" s="1258"/>
    </row>
    <row r="26" spans="1:18" s="201" customFormat="1">
      <c r="A26" s="84">
        <v>16</v>
      </c>
      <c r="B26" s="227" t="s">
        <v>700</v>
      </c>
      <c r="C26" s="859">
        <v>0</v>
      </c>
      <c r="D26" s="284">
        <v>0</v>
      </c>
      <c r="E26" s="221"/>
      <c r="F26" s="222"/>
      <c r="G26" s="1256"/>
      <c r="H26" s="1257"/>
      <c r="I26" s="1257"/>
      <c r="J26" s="1257"/>
      <c r="K26" s="1257"/>
      <c r="L26" s="1257"/>
      <c r="M26" s="1257"/>
      <c r="N26" s="1257"/>
      <c r="O26" s="1257"/>
      <c r="P26" s="1257"/>
      <c r="Q26" s="1257"/>
      <c r="R26" s="1258"/>
    </row>
    <row r="27" spans="1:18" s="201" customFormat="1">
      <c r="A27" s="84">
        <v>17</v>
      </c>
      <c r="B27" s="227" t="s">
        <v>701</v>
      </c>
      <c r="C27" s="859">
        <v>0</v>
      </c>
      <c r="D27" s="284">
        <v>0</v>
      </c>
      <c r="E27" s="221"/>
      <c r="F27" s="222"/>
      <c r="G27" s="1256"/>
      <c r="H27" s="1257"/>
      <c r="I27" s="1257"/>
      <c r="J27" s="1257"/>
      <c r="K27" s="1257"/>
      <c r="L27" s="1257"/>
      <c r="M27" s="1257"/>
      <c r="N27" s="1257"/>
      <c r="O27" s="1257"/>
      <c r="P27" s="1257"/>
      <c r="Q27" s="1257"/>
      <c r="R27" s="1258"/>
    </row>
    <row r="28" spans="1:18" s="201" customFormat="1">
      <c r="A28" s="84">
        <v>18</v>
      </c>
      <c r="B28" s="227" t="s">
        <v>702</v>
      </c>
      <c r="C28" s="859">
        <v>0</v>
      </c>
      <c r="D28" s="284">
        <v>0</v>
      </c>
      <c r="E28" s="221"/>
      <c r="F28" s="222"/>
      <c r="G28" s="1256"/>
      <c r="H28" s="1257"/>
      <c r="I28" s="1257"/>
      <c r="J28" s="1257"/>
      <c r="K28" s="1257"/>
      <c r="L28" s="1257"/>
      <c r="M28" s="1257"/>
      <c r="N28" s="1257"/>
      <c r="O28" s="1257"/>
      <c r="P28" s="1257"/>
      <c r="Q28" s="1257"/>
      <c r="R28" s="1258"/>
    </row>
    <row r="29" spans="1:18" s="201" customFormat="1">
      <c r="A29" s="84">
        <v>19</v>
      </c>
      <c r="B29" s="227" t="s">
        <v>703</v>
      </c>
      <c r="C29" s="859">
        <v>0</v>
      </c>
      <c r="D29" s="284">
        <v>0</v>
      </c>
      <c r="E29" s="221"/>
      <c r="F29" s="222"/>
      <c r="G29" s="1256"/>
      <c r="H29" s="1257"/>
      <c r="I29" s="1257"/>
      <c r="J29" s="1257"/>
      <c r="K29" s="1257"/>
      <c r="L29" s="1257"/>
      <c r="M29" s="1257"/>
      <c r="N29" s="1257"/>
      <c r="O29" s="1257"/>
      <c r="P29" s="1257"/>
      <c r="Q29" s="1257"/>
      <c r="R29" s="1258"/>
    </row>
    <row r="30" spans="1:18" s="201" customFormat="1">
      <c r="A30" s="84">
        <v>20</v>
      </c>
      <c r="B30" s="227" t="s">
        <v>704</v>
      </c>
      <c r="C30" s="859">
        <v>0</v>
      </c>
      <c r="D30" s="284">
        <v>0</v>
      </c>
      <c r="E30" s="221"/>
      <c r="F30" s="222"/>
      <c r="G30" s="1256"/>
      <c r="H30" s="1257"/>
      <c r="I30" s="1257"/>
      <c r="J30" s="1257"/>
      <c r="K30" s="1257"/>
      <c r="L30" s="1257"/>
      <c r="M30" s="1257"/>
      <c r="N30" s="1257"/>
      <c r="O30" s="1257"/>
      <c r="P30" s="1257"/>
      <c r="Q30" s="1257"/>
      <c r="R30" s="1258"/>
    </row>
    <row r="31" spans="1:18">
      <c r="A31" s="84">
        <v>21</v>
      </c>
      <c r="B31" s="227" t="s">
        <v>705</v>
      </c>
      <c r="C31" s="859">
        <v>0</v>
      </c>
      <c r="D31" s="284">
        <v>0</v>
      </c>
      <c r="E31" s="292"/>
      <c r="F31" s="293"/>
      <c r="G31" s="1256"/>
      <c r="H31" s="1257"/>
      <c r="I31" s="1257"/>
      <c r="J31" s="1257"/>
      <c r="K31" s="1257"/>
      <c r="L31" s="1257"/>
      <c r="M31" s="1257"/>
      <c r="N31" s="1257"/>
      <c r="O31" s="1257"/>
      <c r="P31" s="1257"/>
      <c r="Q31" s="1257"/>
      <c r="R31" s="1258"/>
    </row>
    <row r="32" spans="1:18">
      <c r="A32" s="84">
        <v>22</v>
      </c>
      <c r="B32" s="227" t="s">
        <v>706</v>
      </c>
      <c r="C32" s="859">
        <v>0</v>
      </c>
      <c r="D32" s="284">
        <v>0</v>
      </c>
      <c r="E32" s="292"/>
      <c r="F32" s="293"/>
      <c r="G32" s="1256"/>
      <c r="H32" s="1257"/>
      <c r="I32" s="1257"/>
      <c r="J32" s="1257"/>
      <c r="K32" s="1257"/>
      <c r="L32" s="1257"/>
      <c r="M32" s="1257"/>
      <c r="N32" s="1257"/>
      <c r="O32" s="1257"/>
      <c r="P32" s="1257"/>
      <c r="Q32" s="1257"/>
      <c r="R32" s="1258"/>
    </row>
    <row r="33" spans="1:18">
      <c r="A33" s="84">
        <v>23</v>
      </c>
      <c r="B33" s="227" t="s">
        <v>707</v>
      </c>
      <c r="C33" s="859">
        <v>0</v>
      </c>
      <c r="D33" s="284">
        <v>0</v>
      </c>
      <c r="E33" s="292"/>
      <c r="F33" s="293"/>
      <c r="G33" s="1256"/>
      <c r="H33" s="1257"/>
      <c r="I33" s="1257"/>
      <c r="J33" s="1257"/>
      <c r="K33" s="1257"/>
      <c r="L33" s="1257"/>
      <c r="M33" s="1257"/>
      <c r="N33" s="1257"/>
      <c r="O33" s="1257"/>
      <c r="P33" s="1257"/>
      <c r="Q33" s="1257"/>
      <c r="R33" s="1258"/>
    </row>
    <row r="34" spans="1:18">
      <c r="A34" s="84">
        <v>24</v>
      </c>
      <c r="B34" s="227" t="s">
        <v>708</v>
      </c>
      <c r="C34" s="859">
        <v>0</v>
      </c>
      <c r="D34" s="284">
        <v>0</v>
      </c>
      <c r="E34" s="292"/>
      <c r="F34" s="293"/>
      <c r="G34" s="1256"/>
      <c r="H34" s="1257"/>
      <c r="I34" s="1257"/>
      <c r="J34" s="1257"/>
      <c r="K34" s="1257"/>
      <c r="L34" s="1257"/>
      <c r="M34" s="1257"/>
      <c r="N34" s="1257"/>
      <c r="O34" s="1257"/>
      <c r="P34" s="1257"/>
      <c r="Q34" s="1257"/>
      <c r="R34" s="1258"/>
    </row>
    <row r="35" spans="1:18">
      <c r="A35" s="84">
        <v>25</v>
      </c>
      <c r="B35" s="227" t="s">
        <v>709</v>
      </c>
      <c r="C35" s="859">
        <v>0</v>
      </c>
      <c r="D35" s="284">
        <v>0</v>
      </c>
      <c r="E35" s="292"/>
      <c r="F35" s="293"/>
      <c r="G35" s="1256"/>
      <c r="H35" s="1257"/>
      <c r="I35" s="1257"/>
      <c r="J35" s="1257"/>
      <c r="K35" s="1257"/>
      <c r="L35" s="1257"/>
      <c r="M35" s="1257"/>
      <c r="N35" s="1257"/>
      <c r="O35" s="1257"/>
      <c r="P35" s="1257"/>
      <c r="Q35" s="1257"/>
      <c r="R35" s="1258"/>
    </row>
    <row r="36" spans="1:18">
      <c r="A36" s="84">
        <v>26</v>
      </c>
      <c r="B36" s="227" t="s">
        <v>710</v>
      </c>
      <c r="C36" s="859">
        <v>0</v>
      </c>
      <c r="D36" s="284">
        <v>0</v>
      </c>
      <c r="E36" s="292"/>
      <c r="F36" s="293"/>
      <c r="G36" s="1256"/>
      <c r="H36" s="1257"/>
      <c r="I36" s="1257"/>
      <c r="J36" s="1257"/>
      <c r="K36" s="1257"/>
      <c r="L36" s="1257"/>
      <c r="M36" s="1257"/>
      <c r="N36" s="1257"/>
      <c r="O36" s="1257"/>
      <c r="P36" s="1257"/>
      <c r="Q36" s="1257"/>
      <c r="R36" s="1258"/>
    </row>
    <row r="37" spans="1:18">
      <c r="A37" s="84">
        <v>27</v>
      </c>
      <c r="B37" s="227" t="s">
        <v>711</v>
      </c>
      <c r="C37" s="859">
        <v>0</v>
      </c>
      <c r="D37" s="284">
        <v>0</v>
      </c>
      <c r="E37" s="292"/>
      <c r="F37" s="293"/>
      <c r="G37" s="1256"/>
      <c r="H37" s="1257"/>
      <c r="I37" s="1257"/>
      <c r="J37" s="1257"/>
      <c r="K37" s="1257"/>
      <c r="L37" s="1257"/>
      <c r="M37" s="1257"/>
      <c r="N37" s="1257"/>
      <c r="O37" s="1257"/>
      <c r="P37" s="1257"/>
      <c r="Q37" s="1257"/>
      <c r="R37" s="1258"/>
    </row>
    <row r="38" spans="1:18">
      <c r="A38" s="84">
        <v>28</v>
      </c>
      <c r="B38" s="227" t="s">
        <v>712</v>
      </c>
      <c r="C38" s="859">
        <v>0</v>
      </c>
      <c r="D38" s="284">
        <v>0</v>
      </c>
      <c r="E38" s="292"/>
      <c r="F38" s="293"/>
      <c r="G38" s="1256"/>
      <c r="H38" s="1257"/>
      <c r="I38" s="1257"/>
      <c r="J38" s="1257"/>
      <c r="K38" s="1257"/>
      <c r="L38" s="1257"/>
      <c r="M38" s="1257"/>
      <c r="N38" s="1257"/>
      <c r="O38" s="1257"/>
      <c r="P38" s="1257"/>
      <c r="Q38" s="1257"/>
      <c r="R38" s="1258"/>
    </row>
    <row r="39" spans="1:18">
      <c r="A39" s="84">
        <v>29</v>
      </c>
      <c r="B39" s="227" t="s">
        <v>713</v>
      </c>
      <c r="C39" s="859">
        <v>0</v>
      </c>
      <c r="D39" s="284">
        <v>0</v>
      </c>
      <c r="E39" s="292"/>
      <c r="F39" s="293"/>
      <c r="G39" s="1256"/>
      <c r="H39" s="1257"/>
      <c r="I39" s="1257"/>
      <c r="J39" s="1257"/>
      <c r="K39" s="1257"/>
      <c r="L39" s="1257"/>
      <c r="M39" s="1257"/>
      <c r="N39" s="1257"/>
      <c r="O39" s="1257"/>
      <c r="P39" s="1257"/>
      <c r="Q39" s="1257"/>
      <c r="R39" s="1258"/>
    </row>
    <row r="40" spans="1:18">
      <c r="A40" s="84">
        <v>30</v>
      </c>
      <c r="B40" s="227" t="s">
        <v>714</v>
      </c>
      <c r="C40" s="859">
        <v>0</v>
      </c>
      <c r="D40" s="284">
        <v>0</v>
      </c>
      <c r="E40" s="292"/>
      <c r="F40" s="293"/>
      <c r="G40" s="1259"/>
      <c r="H40" s="1260"/>
      <c r="I40" s="1260"/>
      <c r="J40" s="1260"/>
      <c r="K40" s="1260"/>
      <c r="L40" s="1260"/>
      <c r="M40" s="1260"/>
      <c r="N40" s="1260"/>
      <c r="O40" s="1260"/>
      <c r="P40" s="1260"/>
      <c r="Q40" s="1260"/>
      <c r="R40" s="1261"/>
    </row>
    <row r="41" spans="1:18">
      <c r="A41" s="418"/>
      <c r="B41" s="395" t="s">
        <v>715</v>
      </c>
      <c r="C41" s="840">
        <f>SUM(C11:C40)</f>
        <v>0</v>
      </c>
      <c r="D41" s="578">
        <v>0</v>
      </c>
      <c r="E41" s="582"/>
      <c r="F41" s="583"/>
      <c r="G41" s="412">
        <f t="shared" ref="G41:R41" si="0">SUM(G11:G40)</f>
        <v>0</v>
      </c>
      <c r="H41" s="412">
        <f t="shared" si="0"/>
        <v>0</v>
      </c>
      <c r="I41" s="412">
        <f t="shared" si="0"/>
        <v>0</v>
      </c>
      <c r="J41" s="412">
        <f t="shared" si="0"/>
        <v>0</v>
      </c>
      <c r="K41" s="412">
        <f t="shared" si="0"/>
        <v>0</v>
      </c>
      <c r="L41" s="412">
        <f t="shared" si="0"/>
        <v>0</v>
      </c>
      <c r="M41" s="412">
        <f t="shared" si="0"/>
        <v>0</v>
      </c>
      <c r="N41" s="412">
        <f t="shared" si="0"/>
        <v>0</v>
      </c>
      <c r="O41" s="412">
        <f t="shared" si="0"/>
        <v>0</v>
      </c>
      <c r="P41" s="412"/>
      <c r="Q41" s="412"/>
      <c r="R41" s="412">
        <f t="shared" si="0"/>
        <v>0</v>
      </c>
    </row>
    <row r="42" spans="1:18">
      <c r="A42" s="198"/>
      <c r="B42" s="198"/>
      <c r="C42" s="198"/>
      <c r="D42" s="198"/>
      <c r="E42" s="198"/>
    </row>
    <row r="43" spans="1:18">
      <c r="A43" s="1240" t="s">
        <v>224</v>
      </c>
      <c r="B43" s="1240"/>
      <c r="C43" s="1240"/>
      <c r="D43" s="1240"/>
    </row>
    <row r="44" spans="1:18">
      <c r="A44" s="199" t="s">
        <v>115</v>
      </c>
      <c r="B44" s="201" t="s">
        <v>189</v>
      </c>
      <c r="C44" s="201"/>
    </row>
    <row r="45" spans="1:18">
      <c r="A45" s="199" t="s">
        <v>145</v>
      </c>
      <c r="B45" s="1240" t="s">
        <v>588</v>
      </c>
      <c r="C45" s="1240"/>
      <c r="D45" s="1240"/>
      <c r="E45" s="1240"/>
    </row>
    <row r="46" spans="1:18">
      <c r="A46" s="201" t="s">
        <v>146</v>
      </c>
      <c r="B46" s="1240" t="s">
        <v>589</v>
      </c>
      <c r="C46" s="1240"/>
      <c r="D46" s="1240"/>
    </row>
    <row r="47" spans="1:18">
      <c r="A47" s="201" t="s">
        <v>162</v>
      </c>
      <c r="B47" s="1240" t="s">
        <v>592</v>
      </c>
      <c r="C47" s="1240"/>
      <c r="D47" s="1240"/>
      <c r="E47" s="1240"/>
      <c r="F47" s="1240"/>
      <c r="G47" s="1240"/>
      <c r="H47" s="1240"/>
      <c r="I47" s="1240"/>
      <c r="J47" s="1240"/>
      <c r="K47" s="1240"/>
      <c r="L47" s="1240"/>
      <c r="M47" s="1240"/>
      <c r="N47" s="1240"/>
      <c r="O47" s="1240"/>
      <c r="P47" s="1240"/>
      <c r="Q47" s="1240"/>
      <c r="R47" s="1240"/>
    </row>
    <row r="48" spans="1:18">
      <c r="A48" s="201" t="s">
        <v>119</v>
      </c>
      <c r="B48" s="201" t="s">
        <v>204</v>
      </c>
      <c r="C48" s="201"/>
    </row>
    <row r="49" spans="1:18">
      <c r="A49" s="201" t="s">
        <v>120</v>
      </c>
      <c r="B49" s="201" t="s">
        <v>222</v>
      </c>
      <c r="C49" s="201"/>
    </row>
    <row r="50" spans="1:18">
      <c r="A50" s="201"/>
      <c r="B50" s="201" t="s">
        <v>223</v>
      </c>
      <c r="C50" s="201"/>
    </row>
    <row r="51" spans="1:18">
      <c r="A51" s="201"/>
      <c r="B51" s="201"/>
      <c r="C51" s="201"/>
    </row>
    <row r="52" spans="1:18">
      <c r="A52" s="201"/>
      <c r="B52" s="201"/>
      <c r="C52" s="201"/>
    </row>
    <row r="53" spans="1:18" ht="12.75" customHeight="1">
      <c r="A53" s="201" t="s">
        <v>11</v>
      </c>
      <c r="D53" s="201"/>
      <c r="E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</row>
    <row r="54" spans="1:18" ht="12.75" customHeight="1">
      <c r="G54" s="201"/>
      <c r="H54" s="1246" t="s">
        <v>13</v>
      </c>
      <c r="I54" s="1246"/>
      <c r="J54" s="1246"/>
      <c r="K54" s="1246"/>
      <c r="L54" s="1246"/>
      <c r="M54" s="1246"/>
      <c r="N54" s="1246"/>
      <c r="O54" s="1246"/>
      <c r="P54" s="1246"/>
      <c r="Q54" s="1246"/>
      <c r="R54" s="1246"/>
    </row>
    <row r="55" spans="1:18" ht="12.75" customHeight="1">
      <c r="G55" s="1246" t="s">
        <v>86</v>
      </c>
      <c r="H55" s="1246"/>
      <c r="I55" s="1246"/>
      <c r="J55" s="1246"/>
      <c r="K55" s="1246"/>
      <c r="L55" s="1246"/>
      <c r="M55" s="1246"/>
      <c r="N55" s="1246"/>
      <c r="O55" s="1246"/>
      <c r="P55" s="1246"/>
      <c r="Q55" s="1246"/>
      <c r="R55" s="1246"/>
    </row>
    <row r="56" spans="1:18">
      <c r="A56" s="201"/>
      <c r="B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</row>
    <row r="58" spans="1:18">
      <c r="A58" s="1238"/>
      <c r="B58" s="1238"/>
      <c r="C58" s="1238"/>
      <c r="D58" s="1238"/>
      <c r="E58" s="1238"/>
      <c r="F58" s="1238"/>
      <c r="G58" s="1238"/>
      <c r="H58" s="1238"/>
      <c r="I58" s="1238"/>
      <c r="J58" s="1238"/>
      <c r="K58" s="1238"/>
      <c r="L58" s="1238"/>
      <c r="M58" s="1238"/>
      <c r="N58" s="1238"/>
      <c r="O58" s="1238"/>
      <c r="P58" s="1238"/>
      <c r="Q58" s="1238"/>
      <c r="R58" s="1238"/>
    </row>
  </sheetData>
  <mergeCells count="22">
    <mergeCell ref="J7:R7"/>
    <mergeCell ref="A8:A9"/>
    <mergeCell ref="D1:G1"/>
    <mergeCell ref="A2:R2"/>
    <mergeCell ref="A3:R3"/>
    <mergeCell ref="A5:R5"/>
    <mergeCell ref="A6:R6"/>
    <mergeCell ref="B8:B9"/>
    <mergeCell ref="C8:C9"/>
    <mergeCell ref="D8:F9"/>
    <mergeCell ref="G8:J8"/>
    <mergeCell ref="K8:P8"/>
    <mergeCell ref="Q8:R8"/>
    <mergeCell ref="A58:R58"/>
    <mergeCell ref="A43:D43"/>
    <mergeCell ref="B45:E45"/>
    <mergeCell ref="B47:R47"/>
    <mergeCell ref="D10:F10"/>
    <mergeCell ref="B46:D46"/>
    <mergeCell ref="H54:R54"/>
    <mergeCell ref="G55:R55"/>
    <mergeCell ref="G11:R40"/>
  </mergeCells>
  <printOptions horizontalCentered="1"/>
  <pageMargins left="0.70866141732283472" right="0.70866141732283472" top="0.23622047244094491" bottom="0" header="0.31496062992125984" footer="0.31496062992125984"/>
  <pageSetup paperSize="9" scale="64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8"/>
  <sheetViews>
    <sheetView topLeftCell="A22" zoomScale="90" zoomScaleNormal="90" zoomScaleSheetLayoutView="115" workbookViewId="0">
      <selection activeCell="T15" sqref="T15"/>
    </sheetView>
  </sheetViews>
  <sheetFormatPr defaultRowHeight="12.75"/>
  <cols>
    <col min="1" max="1" width="5.28515625" style="196" customWidth="1"/>
    <col min="2" max="2" width="16.5703125" style="196" customWidth="1"/>
    <col min="3" max="3" width="17.85546875" style="196" customWidth="1"/>
    <col min="4" max="4" width="10.85546875" style="196" customWidth="1"/>
    <col min="5" max="5" width="4.5703125" style="196" customWidth="1"/>
    <col min="6" max="6" width="0.28515625" style="196" hidden="1" customWidth="1"/>
    <col min="7" max="17" width="12.28515625" style="196" customWidth="1"/>
    <col min="18" max="18" width="14.140625" style="196" customWidth="1"/>
    <col min="19" max="16384" width="9.140625" style="196"/>
  </cols>
  <sheetData>
    <row r="1" spans="1:18" ht="15">
      <c r="D1" s="1237"/>
      <c r="E1" s="1237"/>
      <c r="F1" s="1237"/>
      <c r="G1" s="1237"/>
      <c r="O1" s="626" t="s">
        <v>573</v>
      </c>
      <c r="P1" s="626"/>
      <c r="Q1" s="626"/>
    </row>
    <row r="2" spans="1:18" ht="15.75">
      <c r="A2" s="1241" t="s">
        <v>0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1"/>
      <c r="O2" s="1241"/>
      <c r="P2" s="1241"/>
      <c r="Q2" s="1241"/>
      <c r="R2" s="1241"/>
    </row>
    <row r="3" spans="1:18" ht="20.25">
      <c r="A3" s="1250" t="s">
        <v>882</v>
      </c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  <c r="M3" s="1250"/>
      <c r="N3" s="1250"/>
      <c r="O3" s="1250"/>
      <c r="P3" s="1250"/>
      <c r="Q3" s="1250"/>
      <c r="R3" s="1250"/>
    </row>
    <row r="5" spans="1:18" s="205" customFormat="1" ht="15">
      <c r="A5" s="1262" t="s">
        <v>975</v>
      </c>
      <c r="B5" s="1262"/>
      <c r="C5" s="1262"/>
      <c r="D5" s="1262"/>
      <c r="E5" s="1262"/>
      <c r="F5" s="1262"/>
      <c r="G5" s="1262"/>
      <c r="H5" s="1262"/>
      <c r="I5" s="1262"/>
      <c r="J5" s="1262"/>
      <c r="K5" s="1262"/>
      <c r="L5" s="1262"/>
      <c r="M5" s="1262"/>
      <c r="N5" s="1262"/>
      <c r="O5" s="1262"/>
      <c r="P5" s="1262"/>
      <c r="Q5" s="1262"/>
      <c r="R5" s="1262"/>
    </row>
    <row r="6" spans="1:18">
      <c r="A6" s="1238"/>
      <c r="B6" s="1238"/>
      <c r="C6" s="1238"/>
      <c r="D6" s="1238"/>
      <c r="E6" s="1238"/>
      <c r="F6" s="1238"/>
      <c r="G6" s="1238"/>
      <c r="H6" s="1238"/>
      <c r="I6" s="1238"/>
      <c r="J6" s="1238"/>
      <c r="K6" s="1238"/>
      <c r="L6" s="1238"/>
      <c r="M6" s="1238"/>
      <c r="N6" s="1238"/>
      <c r="O6" s="1238"/>
      <c r="P6" s="1238"/>
      <c r="Q6" s="1238"/>
      <c r="R6" s="1238"/>
    </row>
    <row r="7" spans="1:18">
      <c r="A7" s="1245" t="s">
        <v>684</v>
      </c>
      <c r="B7" s="1245"/>
      <c r="D7" s="203"/>
      <c r="E7" s="203"/>
      <c r="J7" s="1244"/>
      <c r="K7" s="1244"/>
      <c r="L7" s="1244"/>
      <c r="M7" s="1244"/>
      <c r="N7" s="1244"/>
      <c r="O7" s="1244"/>
      <c r="P7" s="1244"/>
      <c r="Q7" s="1244"/>
      <c r="R7" s="1244"/>
    </row>
    <row r="8" spans="1:18" ht="30.75" customHeight="1">
      <c r="A8" s="936" t="s">
        <v>721</v>
      </c>
      <c r="B8" s="936" t="s">
        <v>3</v>
      </c>
      <c r="C8" s="1080" t="s">
        <v>521</v>
      </c>
      <c r="D8" s="987" t="s">
        <v>84</v>
      </c>
      <c r="E8" s="988"/>
      <c r="F8" s="1111"/>
      <c r="G8" s="940" t="s">
        <v>85</v>
      </c>
      <c r="H8" s="982"/>
      <c r="I8" s="982"/>
      <c r="J8" s="941"/>
      <c r="K8" s="936" t="s">
        <v>834</v>
      </c>
      <c r="L8" s="936"/>
      <c r="M8" s="936"/>
      <c r="N8" s="936"/>
      <c r="O8" s="936"/>
      <c r="P8" s="936"/>
      <c r="Q8" s="940" t="s">
        <v>1011</v>
      </c>
      <c r="R8" s="941"/>
    </row>
    <row r="9" spans="1:18" ht="30" customHeight="1">
      <c r="A9" s="936"/>
      <c r="B9" s="936"/>
      <c r="C9" s="1081"/>
      <c r="D9" s="989"/>
      <c r="E9" s="990"/>
      <c r="F9" s="1249"/>
      <c r="G9" s="533" t="s">
        <v>188</v>
      </c>
      <c r="H9" s="533" t="s">
        <v>117</v>
      </c>
      <c r="I9" s="533" t="s">
        <v>118</v>
      </c>
      <c r="J9" s="533" t="s">
        <v>468</v>
      </c>
      <c r="K9" s="596" t="s">
        <v>144</v>
      </c>
      <c r="L9" s="683" t="s">
        <v>851</v>
      </c>
      <c r="M9" s="596" t="s">
        <v>836</v>
      </c>
      <c r="N9" s="596" t="s">
        <v>837</v>
      </c>
      <c r="O9" s="596" t="s">
        <v>838</v>
      </c>
      <c r="P9" s="596" t="s">
        <v>839</v>
      </c>
      <c r="Q9" s="872" t="s">
        <v>1012</v>
      </c>
      <c r="R9" s="872" t="s">
        <v>1013</v>
      </c>
    </row>
    <row r="10" spans="1:18" s="201" customFormat="1">
      <c r="A10" s="533">
        <v>1</v>
      </c>
      <c r="B10" s="533">
        <v>2</v>
      </c>
      <c r="C10" s="533">
        <v>3</v>
      </c>
      <c r="D10" s="1080">
        <v>4</v>
      </c>
      <c r="E10" s="1080"/>
      <c r="F10" s="936"/>
      <c r="G10" s="533">
        <v>5</v>
      </c>
      <c r="H10" s="533">
        <v>6</v>
      </c>
      <c r="I10" s="533">
        <v>7</v>
      </c>
      <c r="J10" s="533">
        <v>8</v>
      </c>
      <c r="K10" s="596">
        <v>9</v>
      </c>
      <c r="L10" s="596">
        <v>10</v>
      </c>
      <c r="M10" s="596">
        <v>11</v>
      </c>
      <c r="N10" s="596">
        <v>12</v>
      </c>
      <c r="O10" s="596">
        <v>13</v>
      </c>
      <c r="P10" s="872">
        <v>14</v>
      </c>
      <c r="Q10" s="872">
        <v>15</v>
      </c>
      <c r="R10" s="872">
        <v>16</v>
      </c>
    </row>
    <row r="11" spans="1:18" s="201" customFormat="1">
      <c r="A11" s="84">
        <v>1</v>
      </c>
      <c r="B11" s="225" t="s">
        <v>685</v>
      </c>
      <c r="C11" s="860">
        <v>0</v>
      </c>
      <c r="D11" s="860">
        <v>0</v>
      </c>
      <c r="E11" s="294"/>
      <c r="F11" s="294">
        <v>0</v>
      </c>
      <c r="G11" s="1253" t="s">
        <v>863</v>
      </c>
      <c r="H11" s="1254"/>
      <c r="I11" s="1254"/>
      <c r="J11" s="1254"/>
      <c r="K11" s="1254"/>
      <c r="L11" s="1254"/>
      <c r="M11" s="1254"/>
      <c r="N11" s="1254"/>
      <c r="O11" s="1254"/>
      <c r="P11" s="1254"/>
      <c r="Q11" s="1254"/>
      <c r="R11" s="1255"/>
    </row>
    <row r="12" spans="1:18" s="201" customFormat="1">
      <c r="A12" s="84">
        <v>2</v>
      </c>
      <c r="B12" s="225" t="s">
        <v>686</v>
      </c>
      <c r="C12" s="860">
        <v>0</v>
      </c>
      <c r="D12" s="860">
        <v>0</v>
      </c>
      <c r="E12" s="295"/>
      <c r="F12" s="294">
        <v>0</v>
      </c>
      <c r="G12" s="1256"/>
      <c r="H12" s="1257"/>
      <c r="I12" s="1257"/>
      <c r="J12" s="1257"/>
      <c r="K12" s="1257"/>
      <c r="L12" s="1257"/>
      <c r="M12" s="1257"/>
      <c r="N12" s="1257"/>
      <c r="O12" s="1257"/>
      <c r="P12" s="1257"/>
      <c r="Q12" s="1257"/>
      <c r="R12" s="1258"/>
    </row>
    <row r="13" spans="1:18" s="201" customFormat="1">
      <c r="A13" s="84">
        <v>3</v>
      </c>
      <c r="B13" s="225" t="s">
        <v>687</v>
      </c>
      <c r="C13" s="860">
        <v>0</v>
      </c>
      <c r="D13" s="860">
        <v>0</v>
      </c>
      <c r="E13" s="294"/>
      <c r="F13" s="294">
        <v>0</v>
      </c>
      <c r="G13" s="1256"/>
      <c r="H13" s="1257"/>
      <c r="I13" s="1257"/>
      <c r="J13" s="1257"/>
      <c r="K13" s="1257"/>
      <c r="L13" s="1257"/>
      <c r="M13" s="1257"/>
      <c r="N13" s="1257"/>
      <c r="O13" s="1257"/>
      <c r="P13" s="1257"/>
      <c r="Q13" s="1257"/>
      <c r="R13" s="1258"/>
    </row>
    <row r="14" spans="1:18" s="201" customFormat="1">
      <c r="A14" s="84">
        <v>4</v>
      </c>
      <c r="B14" s="225" t="s">
        <v>688</v>
      </c>
      <c r="C14" s="860">
        <v>0</v>
      </c>
      <c r="D14" s="860">
        <v>0</v>
      </c>
      <c r="E14" s="294"/>
      <c r="F14" s="294">
        <v>0</v>
      </c>
      <c r="G14" s="1256"/>
      <c r="H14" s="1257"/>
      <c r="I14" s="1257"/>
      <c r="J14" s="1257"/>
      <c r="K14" s="1257"/>
      <c r="L14" s="1257"/>
      <c r="M14" s="1257"/>
      <c r="N14" s="1257"/>
      <c r="O14" s="1257"/>
      <c r="P14" s="1257"/>
      <c r="Q14" s="1257"/>
      <c r="R14" s="1258"/>
    </row>
    <row r="15" spans="1:18" s="201" customFormat="1">
      <c r="A15" s="84">
        <v>5</v>
      </c>
      <c r="B15" s="225" t="s">
        <v>689</v>
      </c>
      <c r="C15" s="860">
        <v>0</v>
      </c>
      <c r="D15" s="860">
        <v>0</v>
      </c>
      <c r="E15" s="295"/>
      <c r="F15" s="294">
        <v>0</v>
      </c>
      <c r="G15" s="1256"/>
      <c r="H15" s="1257"/>
      <c r="I15" s="1257"/>
      <c r="J15" s="1257"/>
      <c r="K15" s="1257"/>
      <c r="L15" s="1257"/>
      <c r="M15" s="1257"/>
      <c r="N15" s="1257"/>
      <c r="O15" s="1257"/>
      <c r="P15" s="1257"/>
      <c r="Q15" s="1257"/>
      <c r="R15" s="1258"/>
    </row>
    <row r="16" spans="1:18" s="201" customFormat="1">
      <c r="A16" s="84">
        <v>6</v>
      </c>
      <c r="B16" s="225" t="s">
        <v>690</v>
      </c>
      <c r="C16" s="860">
        <v>0</v>
      </c>
      <c r="D16" s="860">
        <v>0</v>
      </c>
      <c r="E16" s="294"/>
      <c r="F16" s="294">
        <v>0</v>
      </c>
      <c r="G16" s="1256"/>
      <c r="H16" s="1257"/>
      <c r="I16" s="1257"/>
      <c r="J16" s="1257"/>
      <c r="K16" s="1257"/>
      <c r="L16" s="1257"/>
      <c r="M16" s="1257"/>
      <c r="N16" s="1257"/>
      <c r="O16" s="1257"/>
      <c r="P16" s="1257"/>
      <c r="Q16" s="1257"/>
      <c r="R16" s="1258"/>
    </row>
    <row r="17" spans="1:18" s="201" customFormat="1">
      <c r="A17" s="84">
        <v>7</v>
      </c>
      <c r="B17" s="225" t="s">
        <v>691</v>
      </c>
      <c r="C17" s="860">
        <v>0</v>
      </c>
      <c r="D17" s="860">
        <v>0</v>
      </c>
      <c r="E17" s="294"/>
      <c r="F17" s="294">
        <v>0</v>
      </c>
      <c r="G17" s="1256"/>
      <c r="H17" s="1257"/>
      <c r="I17" s="1257"/>
      <c r="J17" s="1257"/>
      <c r="K17" s="1257"/>
      <c r="L17" s="1257"/>
      <c r="M17" s="1257"/>
      <c r="N17" s="1257"/>
      <c r="O17" s="1257"/>
      <c r="P17" s="1257"/>
      <c r="Q17" s="1257"/>
      <c r="R17" s="1258"/>
    </row>
    <row r="18" spans="1:18" s="201" customFormat="1">
      <c r="A18" s="84">
        <v>8</v>
      </c>
      <c r="B18" s="225" t="s">
        <v>692</v>
      </c>
      <c r="C18" s="860">
        <v>0</v>
      </c>
      <c r="D18" s="860">
        <v>0</v>
      </c>
      <c r="E18" s="294"/>
      <c r="F18" s="294">
        <v>0</v>
      </c>
      <c r="G18" s="1256"/>
      <c r="H18" s="1257"/>
      <c r="I18" s="1257"/>
      <c r="J18" s="1257"/>
      <c r="K18" s="1257"/>
      <c r="L18" s="1257"/>
      <c r="M18" s="1257"/>
      <c r="N18" s="1257"/>
      <c r="O18" s="1257"/>
      <c r="P18" s="1257"/>
      <c r="Q18" s="1257"/>
      <c r="R18" s="1258"/>
    </row>
    <row r="19" spans="1:18" s="201" customFormat="1">
      <c r="A19" s="84">
        <v>9</v>
      </c>
      <c r="B19" s="225" t="s">
        <v>693</v>
      </c>
      <c r="C19" s="860">
        <v>0</v>
      </c>
      <c r="D19" s="860">
        <v>0</v>
      </c>
      <c r="E19" s="294"/>
      <c r="F19" s="294">
        <v>0</v>
      </c>
      <c r="G19" s="1256"/>
      <c r="H19" s="1257"/>
      <c r="I19" s="1257"/>
      <c r="J19" s="1257"/>
      <c r="K19" s="1257"/>
      <c r="L19" s="1257"/>
      <c r="M19" s="1257"/>
      <c r="N19" s="1257"/>
      <c r="O19" s="1257"/>
      <c r="P19" s="1257"/>
      <c r="Q19" s="1257"/>
      <c r="R19" s="1258"/>
    </row>
    <row r="20" spans="1:18" s="201" customFormat="1">
      <c r="A20" s="84">
        <v>10</v>
      </c>
      <c r="B20" s="225" t="s">
        <v>694</v>
      </c>
      <c r="C20" s="860">
        <v>0</v>
      </c>
      <c r="D20" s="860">
        <v>0</v>
      </c>
      <c r="E20" s="294"/>
      <c r="F20" s="295">
        <v>0</v>
      </c>
      <c r="G20" s="1256"/>
      <c r="H20" s="1257"/>
      <c r="I20" s="1257"/>
      <c r="J20" s="1257"/>
      <c r="K20" s="1257"/>
      <c r="L20" s="1257"/>
      <c r="M20" s="1257"/>
      <c r="N20" s="1257"/>
      <c r="O20" s="1257"/>
      <c r="P20" s="1257"/>
      <c r="Q20" s="1257"/>
      <c r="R20" s="1258"/>
    </row>
    <row r="21" spans="1:18" s="201" customFormat="1">
      <c r="A21" s="84">
        <v>11</v>
      </c>
      <c r="B21" s="225" t="s">
        <v>695</v>
      </c>
      <c r="C21" s="860">
        <v>0</v>
      </c>
      <c r="D21" s="860">
        <v>0</v>
      </c>
      <c r="E21" s="295"/>
      <c r="F21" s="294">
        <v>0</v>
      </c>
      <c r="G21" s="1256"/>
      <c r="H21" s="1257"/>
      <c r="I21" s="1257"/>
      <c r="J21" s="1257"/>
      <c r="K21" s="1257"/>
      <c r="L21" s="1257"/>
      <c r="M21" s="1257"/>
      <c r="N21" s="1257"/>
      <c r="O21" s="1257"/>
      <c r="P21" s="1257"/>
      <c r="Q21" s="1257"/>
      <c r="R21" s="1258"/>
    </row>
    <row r="22" spans="1:18" s="201" customFormat="1" ht="15" customHeight="1">
      <c r="A22" s="84">
        <v>12</v>
      </c>
      <c r="B22" s="225" t="s">
        <v>696</v>
      </c>
      <c r="C22" s="860">
        <v>0</v>
      </c>
      <c r="D22" s="860">
        <v>0</v>
      </c>
      <c r="E22" s="294"/>
      <c r="F22" s="296">
        <v>0</v>
      </c>
      <c r="G22" s="1256"/>
      <c r="H22" s="1257"/>
      <c r="I22" s="1257"/>
      <c r="J22" s="1257"/>
      <c r="K22" s="1257"/>
      <c r="L22" s="1257"/>
      <c r="M22" s="1257"/>
      <c r="N22" s="1257"/>
      <c r="O22" s="1257"/>
      <c r="P22" s="1257"/>
      <c r="Q22" s="1257"/>
      <c r="R22" s="1258"/>
    </row>
    <row r="23" spans="1:18" s="201" customFormat="1">
      <c r="A23" s="84">
        <v>13</v>
      </c>
      <c r="B23" s="225" t="s">
        <v>697</v>
      </c>
      <c r="C23" s="860">
        <v>0</v>
      </c>
      <c r="D23" s="860">
        <v>0</v>
      </c>
      <c r="E23" s="294"/>
      <c r="F23" s="294">
        <v>0</v>
      </c>
      <c r="G23" s="1256"/>
      <c r="H23" s="1257"/>
      <c r="I23" s="1257"/>
      <c r="J23" s="1257"/>
      <c r="K23" s="1257"/>
      <c r="L23" s="1257"/>
      <c r="M23" s="1257"/>
      <c r="N23" s="1257"/>
      <c r="O23" s="1257"/>
      <c r="P23" s="1257"/>
      <c r="Q23" s="1257"/>
      <c r="R23" s="1258"/>
    </row>
    <row r="24" spans="1:18" s="201" customFormat="1">
      <c r="A24" s="84">
        <v>14</v>
      </c>
      <c r="B24" s="225" t="s">
        <v>698</v>
      </c>
      <c r="C24" s="860">
        <v>0</v>
      </c>
      <c r="D24" s="860">
        <v>0</v>
      </c>
      <c r="E24" s="294"/>
      <c r="F24" s="296">
        <v>0</v>
      </c>
      <c r="G24" s="1256"/>
      <c r="H24" s="1257"/>
      <c r="I24" s="1257"/>
      <c r="J24" s="1257"/>
      <c r="K24" s="1257"/>
      <c r="L24" s="1257"/>
      <c r="M24" s="1257"/>
      <c r="N24" s="1257"/>
      <c r="O24" s="1257"/>
      <c r="P24" s="1257"/>
      <c r="Q24" s="1257"/>
      <c r="R24" s="1258"/>
    </row>
    <row r="25" spans="1:18" s="201" customFormat="1">
      <c r="A25" s="84">
        <v>15</v>
      </c>
      <c r="B25" s="225" t="s">
        <v>699</v>
      </c>
      <c r="C25" s="860">
        <v>0</v>
      </c>
      <c r="D25" s="860">
        <v>0</v>
      </c>
      <c r="E25" s="294"/>
      <c r="F25" s="294">
        <v>0</v>
      </c>
      <c r="G25" s="1256"/>
      <c r="H25" s="1257"/>
      <c r="I25" s="1257"/>
      <c r="J25" s="1257"/>
      <c r="K25" s="1257"/>
      <c r="L25" s="1257"/>
      <c r="M25" s="1257"/>
      <c r="N25" s="1257"/>
      <c r="O25" s="1257"/>
      <c r="P25" s="1257"/>
      <c r="Q25" s="1257"/>
      <c r="R25" s="1258"/>
    </row>
    <row r="26" spans="1:18" s="201" customFormat="1">
      <c r="A26" s="84">
        <v>16</v>
      </c>
      <c r="B26" s="227" t="s">
        <v>700</v>
      </c>
      <c r="C26" s="860">
        <v>0</v>
      </c>
      <c r="D26" s="860">
        <v>0</v>
      </c>
      <c r="E26" s="294"/>
      <c r="F26" s="297">
        <v>0</v>
      </c>
      <c r="G26" s="1256"/>
      <c r="H26" s="1257"/>
      <c r="I26" s="1257"/>
      <c r="J26" s="1257"/>
      <c r="K26" s="1257"/>
      <c r="L26" s="1257"/>
      <c r="M26" s="1257"/>
      <c r="N26" s="1257"/>
      <c r="O26" s="1257"/>
      <c r="P26" s="1257"/>
      <c r="Q26" s="1257"/>
      <c r="R26" s="1258"/>
    </row>
    <row r="27" spans="1:18" s="201" customFormat="1">
      <c r="A27" s="84">
        <v>17</v>
      </c>
      <c r="B27" s="227" t="s">
        <v>701</v>
      </c>
      <c r="C27" s="860">
        <v>0</v>
      </c>
      <c r="D27" s="860">
        <v>0</v>
      </c>
      <c r="E27" s="294"/>
      <c r="F27" s="294">
        <v>0</v>
      </c>
      <c r="G27" s="1256"/>
      <c r="H27" s="1257"/>
      <c r="I27" s="1257"/>
      <c r="J27" s="1257"/>
      <c r="K27" s="1257"/>
      <c r="L27" s="1257"/>
      <c r="M27" s="1257"/>
      <c r="N27" s="1257"/>
      <c r="O27" s="1257"/>
      <c r="P27" s="1257"/>
      <c r="Q27" s="1257"/>
      <c r="R27" s="1258"/>
    </row>
    <row r="28" spans="1:18" s="201" customFormat="1">
      <c r="A28" s="84">
        <v>18</v>
      </c>
      <c r="B28" s="227" t="s">
        <v>702</v>
      </c>
      <c r="C28" s="860">
        <v>0</v>
      </c>
      <c r="D28" s="860">
        <v>0</v>
      </c>
      <c r="E28" s="294"/>
      <c r="F28" s="294">
        <v>0</v>
      </c>
      <c r="G28" s="1256"/>
      <c r="H28" s="1257"/>
      <c r="I28" s="1257"/>
      <c r="J28" s="1257"/>
      <c r="K28" s="1257"/>
      <c r="L28" s="1257"/>
      <c r="M28" s="1257"/>
      <c r="N28" s="1257"/>
      <c r="O28" s="1257"/>
      <c r="P28" s="1257"/>
      <c r="Q28" s="1257"/>
      <c r="R28" s="1258"/>
    </row>
    <row r="29" spans="1:18" s="201" customFormat="1">
      <c r="A29" s="84">
        <v>19</v>
      </c>
      <c r="B29" s="227" t="s">
        <v>703</v>
      </c>
      <c r="C29" s="860">
        <v>0</v>
      </c>
      <c r="D29" s="860">
        <v>0</v>
      </c>
      <c r="E29" s="295"/>
      <c r="F29" s="294">
        <v>0</v>
      </c>
      <c r="G29" s="1256"/>
      <c r="H29" s="1257"/>
      <c r="I29" s="1257"/>
      <c r="J29" s="1257"/>
      <c r="K29" s="1257"/>
      <c r="L29" s="1257"/>
      <c r="M29" s="1257"/>
      <c r="N29" s="1257"/>
      <c r="O29" s="1257"/>
      <c r="P29" s="1257"/>
      <c r="Q29" s="1257"/>
      <c r="R29" s="1258"/>
    </row>
    <row r="30" spans="1:18" s="201" customFormat="1">
      <c r="A30" s="84">
        <v>20</v>
      </c>
      <c r="B30" s="227" t="s">
        <v>704</v>
      </c>
      <c r="C30" s="860">
        <v>0</v>
      </c>
      <c r="D30" s="860">
        <v>0</v>
      </c>
      <c r="E30" s="294"/>
      <c r="F30" s="294">
        <v>0</v>
      </c>
      <c r="G30" s="1256"/>
      <c r="H30" s="1257"/>
      <c r="I30" s="1257"/>
      <c r="J30" s="1257"/>
      <c r="K30" s="1257"/>
      <c r="L30" s="1257"/>
      <c r="M30" s="1257"/>
      <c r="N30" s="1257"/>
      <c r="O30" s="1257"/>
      <c r="P30" s="1257"/>
      <c r="Q30" s="1257"/>
      <c r="R30" s="1258"/>
    </row>
    <row r="31" spans="1:18">
      <c r="A31" s="84">
        <v>21</v>
      </c>
      <c r="B31" s="227" t="s">
        <v>705</v>
      </c>
      <c r="C31" s="860">
        <v>0</v>
      </c>
      <c r="D31" s="860">
        <v>0</v>
      </c>
      <c r="E31" s="294"/>
      <c r="F31" s="294">
        <v>0</v>
      </c>
      <c r="G31" s="1256"/>
      <c r="H31" s="1257"/>
      <c r="I31" s="1257"/>
      <c r="J31" s="1257"/>
      <c r="K31" s="1257"/>
      <c r="L31" s="1257"/>
      <c r="M31" s="1257"/>
      <c r="N31" s="1257"/>
      <c r="O31" s="1257"/>
      <c r="P31" s="1257"/>
      <c r="Q31" s="1257"/>
      <c r="R31" s="1258"/>
    </row>
    <row r="32" spans="1:18">
      <c r="A32" s="84">
        <v>22</v>
      </c>
      <c r="B32" s="227" t="s">
        <v>706</v>
      </c>
      <c r="C32" s="860">
        <v>0</v>
      </c>
      <c r="D32" s="860">
        <v>0</v>
      </c>
      <c r="E32" s="294"/>
      <c r="F32" s="294">
        <v>0</v>
      </c>
      <c r="G32" s="1256"/>
      <c r="H32" s="1257"/>
      <c r="I32" s="1257"/>
      <c r="J32" s="1257"/>
      <c r="K32" s="1257"/>
      <c r="L32" s="1257"/>
      <c r="M32" s="1257"/>
      <c r="N32" s="1257"/>
      <c r="O32" s="1257"/>
      <c r="P32" s="1257"/>
      <c r="Q32" s="1257"/>
      <c r="R32" s="1258"/>
    </row>
    <row r="33" spans="1:18">
      <c r="A33" s="84">
        <v>23</v>
      </c>
      <c r="B33" s="227" t="s">
        <v>707</v>
      </c>
      <c r="C33" s="860">
        <v>0</v>
      </c>
      <c r="D33" s="860">
        <v>0</v>
      </c>
      <c r="E33" s="294"/>
      <c r="F33" s="294">
        <v>0</v>
      </c>
      <c r="G33" s="1256"/>
      <c r="H33" s="1257"/>
      <c r="I33" s="1257"/>
      <c r="J33" s="1257"/>
      <c r="K33" s="1257"/>
      <c r="L33" s="1257"/>
      <c r="M33" s="1257"/>
      <c r="N33" s="1257"/>
      <c r="O33" s="1257"/>
      <c r="P33" s="1257"/>
      <c r="Q33" s="1257"/>
      <c r="R33" s="1258"/>
    </row>
    <row r="34" spans="1:18">
      <c r="A34" s="84">
        <v>24</v>
      </c>
      <c r="B34" s="227" t="s">
        <v>708</v>
      </c>
      <c r="C34" s="860">
        <v>0</v>
      </c>
      <c r="D34" s="860">
        <v>0</v>
      </c>
      <c r="E34" s="294"/>
      <c r="F34" s="294">
        <v>0</v>
      </c>
      <c r="G34" s="1256"/>
      <c r="H34" s="1257"/>
      <c r="I34" s="1257"/>
      <c r="J34" s="1257"/>
      <c r="K34" s="1257"/>
      <c r="L34" s="1257"/>
      <c r="M34" s="1257"/>
      <c r="N34" s="1257"/>
      <c r="O34" s="1257"/>
      <c r="P34" s="1257"/>
      <c r="Q34" s="1257"/>
      <c r="R34" s="1258"/>
    </row>
    <row r="35" spans="1:18">
      <c r="A35" s="84">
        <v>25</v>
      </c>
      <c r="B35" s="227" t="s">
        <v>709</v>
      </c>
      <c r="C35" s="860">
        <v>0</v>
      </c>
      <c r="D35" s="860">
        <v>0</v>
      </c>
      <c r="E35" s="294"/>
      <c r="F35" s="294">
        <v>0</v>
      </c>
      <c r="G35" s="1256"/>
      <c r="H35" s="1257"/>
      <c r="I35" s="1257"/>
      <c r="J35" s="1257"/>
      <c r="K35" s="1257"/>
      <c r="L35" s="1257"/>
      <c r="M35" s="1257"/>
      <c r="N35" s="1257"/>
      <c r="O35" s="1257"/>
      <c r="P35" s="1257"/>
      <c r="Q35" s="1257"/>
      <c r="R35" s="1258"/>
    </row>
    <row r="36" spans="1:18">
      <c r="A36" s="84">
        <v>26</v>
      </c>
      <c r="B36" s="227" t="s">
        <v>710</v>
      </c>
      <c r="C36" s="860">
        <v>0</v>
      </c>
      <c r="D36" s="860">
        <v>0</v>
      </c>
      <c r="E36" s="294"/>
      <c r="F36" s="294">
        <v>0</v>
      </c>
      <c r="G36" s="1256"/>
      <c r="H36" s="1257"/>
      <c r="I36" s="1257"/>
      <c r="J36" s="1257"/>
      <c r="K36" s="1257"/>
      <c r="L36" s="1257"/>
      <c r="M36" s="1257"/>
      <c r="N36" s="1257"/>
      <c r="O36" s="1257"/>
      <c r="P36" s="1257"/>
      <c r="Q36" s="1257"/>
      <c r="R36" s="1258"/>
    </row>
    <row r="37" spans="1:18">
      <c r="A37" s="84">
        <v>27</v>
      </c>
      <c r="B37" s="227" t="s">
        <v>711</v>
      </c>
      <c r="C37" s="860">
        <v>0</v>
      </c>
      <c r="D37" s="860">
        <v>0</v>
      </c>
      <c r="E37" s="294"/>
      <c r="F37" s="294">
        <v>0</v>
      </c>
      <c r="G37" s="1256"/>
      <c r="H37" s="1257"/>
      <c r="I37" s="1257"/>
      <c r="J37" s="1257"/>
      <c r="K37" s="1257"/>
      <c r="L37" s="1257"/>
      <c r="M37" s="1257"/>
      <c r="N37" s="1257"/>
      <c r="O37" s="1257"/>
      <c r="P37" s="1257"/>
      <c r="Q37" s="1257"/>
      <c r="R37" s="1258"/>
    </row>
    <row r="38" spans="1:18">
      <c r="A38" s="84">
        <v>28</v>
      </c>
      <c r="B38" s="227" t="s">
        <v>712</v>
      </c>
      <c r="C38" s="860">
        <v>0</v>
      </c>
      <c r="D38" s="860">
        <v>0</v>
      </c>
      <c r="E38" s="294"/>
      <c r="F38" s="294">
        <v>0</v>
      </c>
      <c r="G38" s="1256"/>
      <c r="H38" s="1257"/>
      <c r="I38" s="1257"/>
      <c r="J38" s="1257"/>
      <c r="K38" s="1257"/>
      <c r="L38" s="1257"/>
      <c r="M38" s="1257"/>
      <c r="N38" s="1257"/>
      <c r="O38" s="1257"/>
      <c r="P38" s="1257"/>
      <c r="Q38" s="1257"/>
      <c r="R38" s="1258"/>
    </row>
    <row r="39" spans="1:18">
      <c r="A39" s="84">
        <v>29</v>
      </c>
      <c r="B39" s="227" t="s">
        <v>713</v>
      </c>
      <c r="C39" s="860">
        <v>0</v>
      </c>
      <c r="D39" s="860">
        <v>0</v>
      </c>
      <c r="E39" s="294"/>
      <c r="F39" s="294">
        <v>0</v>
      </c>
      <c r="G39" s="1256"/>
      <c r="H39" s="1257"/>
      <c r="I39" s="1257"/>
      <c r="J39" s="1257"/>
      <c r="K39" s="1257"/>
      <c r="L39" s="1257"/>
      <c r="M39" s="1257"/>
      <c r="N39" s="1257"/>
      <c r="O39" s="1257"/>
      <c r="P39" s="1257"/>
      <c r="Q39" s="1257"/>
      <c r="R39" s="1258"/>
    </row>
    <row r="40" spans="1:18">
      <c r="A40" s="84">
        <v>30</v>
      </c>
      <c r="B40" s="227" t="s">
        <v>714</v>
      </c>
      <c r="C40" s="860">
        <v>0</v>
      </c>
      <c r="D40" s="860">
        <v>0</v>
      </c>
      <c r="E40" s="294"/>
      <c r="F40" s="294">
        <v>0</v>
      </c>
      <c r="G40" s="1259"/>
      <c r="H40" s="1260"/>
      <c r="I40" s="1260"/>
      <c r="J40" s="1260"/>
      <c r="K40" s="1260"/>
      <c r="L40" s="1260"/>
      <c r="M40" s="1260"/>
      <c r="N40" s="1260"/>
      <c r="O40" s="1260"/>
      <c r="P40" s="1260"/>
      <c r="Q40" s="1260"/>
      <c r="R40" s="1261"/>
    </row>
    <row r="41" spans="1:18">
      <c r="A41" s="418"/>
      <c r="B41" s="395" t="s">
        <v>715</v>
      </c>
      <c r="C41" s="841">
        <f>SUM(C11:C40)</f>
        <v>0</v>
      </c>
      <c r="D41" s="578">
        <v>0</v>
      </c>
      <c r="E41" s="584"/>
      <c r="F41" s="584">
        <f t="shared" ref="F41:R41" si="0">SUM(F11:F40)</f>
        <v>0</v>
      </c>
      <c r="G41" s="412">
        <f t="shared" si="0"/>
        <v>0</v>
      </c>
      <c r="H41" s="412">
        <f t="shared" si="0"/>
        <v>0</v>
      </c>
      <c r="I41" s="412">
        <f t="shared" si="0"/>
        <v>0</v>
      </c>
      <c r="J41" s="412">
        <f t="shared" si="0"/>
        <v>0</v>
      </c>
      <c r="K41" s="412">
        <f t="shared" si="0"/>
        <v>0</v>
      </c>
      <c r="L41" s="412">
        <f t="shared" si="0"/>
        <v>0</v>
      </c>
      <c r="M41" s="412">
        <f t="shared" si="0"/>
        <v>0</v>
      </c>
      <c r="N41" s="412">
        <f t="shared" si="0"/>
        <v>0</v>
      </c>
      <c r="O41" s="412">
        <f t="shared" si="0"/>
        <v>0</v>
      </c>
      <c r="P41" s="412"/>
      <c r="Q41" s="412"/>
      <c r="R41" s="412">
        <f t="shared" si="0"/>
        <v>0</v>
      </c>
    </row>
    <row r="42" spans="1:18">
      <c r="A42" s="198"/>
      <c r="B42" s="198"/>
      <c r="C42" s="198"/>
      <c r="D42" s="198"/>
      <c r="E42" s="198"/>
    </row>
    <row r="43" spans="1:18">
      <c r="A43" s="1240" t="s">
        <v>224</v>
      </c>
      <c r="B43" s="1240"/>
      <c r="C43" s="1240"/>
      <c r="D43" s="1240"/>
    </row>
    <row r="44" spans="1:18">
      <c r="A44" s="199" t="s">
        <v>115</v>
      </c>
      <c r="B44" s="201" t="s">
        <v>189</v>
      </c>
      <c r="C44" s="201"/>
    </row>
    <row r="45" spans="1:18">
      <c r="A45" s="199" t="s">
        <v>145</v>
      </c>
      <c r="B45" s="1240" t="s">
        <v>588</v>
      </c>
      <c r="C45" s="1240"/>
      <c r="D45" s="1240"/>
      <c r="E45" s="1240"/>
    </row>
    <row r="46" spans="1:18">
      <c r="A46" s="201" t="s">
        <v>146</v>
      </c>
      <c r="B46" s="1240" t="s">
        <v>589</v>
      </c>
      <c r="C46" s="1240"/>
      <c r="D46" s="1240"/>
    </row>
    <row r="47" spans="1:18">
      <c r="A47" s="201" t="s">
        <v>162</v>
      </c>
      <c r="B47" s="1240" t="s">
        <v>591</v>
      </c>
      <c r="C47" s="1240"/>
      <c r="D47" s="1240"/>
      <c r="E47" s="1240"/>
      <c r="F47" s="1240"/>
      <c r="G47" s="1240"/>
      <c r="H47" s="1240"/>
      <c r="I47" s="1240"/>
      <c r="J47" s="1240"/>
      <c r="K47" s="1240"/>
      <c r="L47" s="1240"/>
      <c r="M47" s="1240"/>
      <c r="N47" s="1240"/>
      <c r="O47" s="1240"/>
      <c r="P47" s="1240"/>
      <c r="Q47" s="1240"/>
      <c r="R47" s="1240"/>
    </row>
    <row r="48" spans="1:18">
      <c r="A48" s="201" t="s">
        <v>119</v>
      </c>
      <c r="B48" s="201" t="s">
        <v>204</v>
      </c>
      <c r="C48" s="201"/>
    </row>
    <row r="49" spans="1:18">
      <c r="A49" s="201" t="s">
        <v>120</v>
      </c>
      <c r="B49" s="201" t="s">
        <v>222</v>
      </c>
      <c r="C49" s="201"/>
    </row>
    <row r="50" spans="1:18">
      <c r="A50" s="201"/>
      <c r="B50" s="201" t="s">
        <v>223</v>
      </c>
      <c r="C50" s="201"/>
    </row>
    <row r="51" spans="1:18">
      <c r="A51" s="201"/>
      <c r="B51" s="201"/>
      <c r="C51" s="201"/>
    </row>
    <row r="52" spans="1:18">
      <c r="A52" s="201"/>
      <c r="B52" s="201"/>
      <c r="C52" s="201"/>
    </row>
    <row r="53" spans="1:18" ht="12.75" customHeight="1">
      <c r="A53" s="201" t="s">
        <v>11</v>
      </c>
      <c r="D53" s="201"/>
      <c r="E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</row>
    <row r="54" spans="1:18" ht="12.75" customHeight="1">
      <c r="G54" s="201"/>
      <c r="H54" s="1246" t="s">
        <v>13</v>
      </c>
      <c r="I54" s="1246"/>
      <c r="J54" s="1246"/>
      <c r="K54" s="1246"/>
      <c r="L54" s="1246"/>
      <c r="M54" s="1246"/>
      <c r="N54" s="1246"/>
      <c r="O54" s="1246"/>
      <c r="P54" s="1246"/>
      <c r="Q54" s="1246"/>
      <c r="R54" s="1246"/>
    </row>
    <row r="55" spans="1:18" ht="12.75" customHeight="1">
      <c r="G55" s="1246" t="s">
        <v>86</v>
      </c>
      <c r="H55" s="1246"/>
      <c r="I55" s="1246"/>
      <c r="J55" s="1246"/>
      <c r="K55" s="1246"/>
      <c r="L55" s="1246"/>
      <c r="M55" s="1246"/>
      <c r="N55" s="1246"/>
      <c r="O55" s="1246"/>
      <c r="P55" s="1246"/>
      <c r="Q55" s="1246"/>
      <c r="R55" s="1246"/>
    </row>
    <row r="56" spans="1:18">
      <c r="A56" s="201"/>
      <c r="B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</row>
    <row r="58" spans="1:18">
      <c r="A58" s="1238"/>
      <c r="B58" s="1238"/>
      <c r="C58" s="1238"/>
      <c r="D58" s="1238"/>
      <c r="E58" s="1238"/>
      <c r="F58" s="1238"/>
      <c r="G58" s="1238"/>
      <c r="H58" s="1238"/>
      <c r="I58" s="1238"/>
      <c r="J58" s="1238"/>
      <c r="K58" s="1238"/>
      <c r="L58" s="1238"/>
      <c r="M58" s="1238"/>
      <c r="N58" s="1238"/>
      <c r="O58" s="1238"/>
      <c r="P58" s="1238"/>
      <c r="Q58" s="1238"/>
      <c r="R58" s="1238"/>
    </row>
  </sheetData>
  <mergeCells count="23">
    <mergeCell ref="A7:B7"/>
    <mergeCell ref="J7:R7"/>
    <mergeCell ref="A8:A9"/>
    <mergeCell ref="D1:G1"/>
    <mergeCell ref="A2:R2"/>
    <mergeCell ref="A3:R3"/>
    <mergeCell ref="A5:R5"/>
    <mergeCell ref="A6:R6"/>
    <mergeCell ref="B8:B9"/>
    <mergeCell ref="C8:C9"/>
    <mergeCell ref="D8:F9"/>
    <mergeCell ref="G8:J8"/>
    <mergeCell ref="K8:P8"/>
    <mergeCell ref="Q8:R8"/>
    <mergeCell ref="A58:R58"/>
    <mergeCell ref="A43:D43"/>
    <mergeCell ref="B45:E45"/>
    <mergeCell ref="B47:R47"/>
    <mergeCell ref="D10:F10"/>
    <mergeCell ref="B46:D46"/>
    <mergeCell ref="H54:R54"/>
    <mergeCell ref="G55:R55"/>
    <mergeCell ref="G11:R40"/>
  </mergeCells>
  <printOptions horizontalCentered="1"/>
  <pageMargins left="0.70866141732283472" right="0.70866141732283472" top="0.23622047244094491" bottom="0" header="0.31496062992125984" footer="0.31496062992125984"/>
  <pageSetup paperSize="9" scale="65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46"/>
  <sheetViews>
    <sheetView zoomScale="80" zoomScaleNormal="80" zoomScaleSheetLayoutView="115" workbookViewId="0">
      <selection activeCell="U21" sqref="U21"/>
    </sheetView>
  </sheetViews>
  <sheetFormatPr defaultRowHeight="15"/>
  <cols>
    <col min="1" max="1" width="7.28515625" style="60" customWidth="1"/>
    <col min="2" max="2" width="17" style="60" customWidth="1"/>
    <col min="3" max="4" width="8.5703125" style="60" customWidth="1"/>
    <col min="5" max="5" width="8.7109375" style="60" customWidth="1"/>
    <col min="6" max="6" width="8.5703125" style="60" customWidth="1"/>
    <col min="7" max="7" width="9.7109375" style="60" customWidth="1"/>
    <col min="8" max="8" width="10.28515625" style="60" customWidth="1"/>
    <col min="9" max="9" width="9.7109375" style="60" customWidth="1"/>
    <col min="10" max="10" width="9.28515625" style="60" customWidth="1"/>
    <col min="11" max="11" width="7" style="60" customWidth="1"/>
    <col min="12" max="12" width="7.28515625" style="60" customWidth="1"/>
    <col min="13" max="13" width="7.42578125" style="60" customWidth="1"/>
    <col min="14" max="14" width="7.85546875" style="60" customWidth="1"/>
    <col min="15" max="15" width="11.42578125" style="60" customWidth="1"/>
    <col min="16" max="16" width="12.28515625" style="60" customWidth="1"/>
    <col min="17" max="17" width="11.5703125" style="60" customWidth="1"/>
    <col min="18" max="18" width="19.28515625" style="60" customWidth="1"/>
    <col min="19" max="19" width="9" style="60" customWidth="1"/>
    <col min="20" max="20" width="9.140625" style="60" hidden="1" customWidth="1"/>
    <col min="21" max="16384" width="9.140625" style="60"/>
  </cols>
  <sheetData>
    <row r="1" spans="1:20" s="13" customFormat="1" ht="15.75">
      <c r="G1" s="956" t="s">
        <v>0</v>
      </c>
      <c r="H1" s="956"/>
      <c r="I1" s="956"/>
      <c r="J1" s="956"/>
      <c r="K1" s="956"/>
      <c r="L1" s="956"/>
      <c r="M1" s="956"/>
      <c r="N1" s="32"/>
      <c r="O1" s="32"/>
      <c r="R1" s="1112" t="s">
        <v>574</v>
      </c>
      <c r="S1" s="1112"/>
    </row>
    <row r="2" spans="1:20" s="13" customFormat="1" ht="20.25">
      <c r="B2" s="103"/>
      <c r="E2" s="957" t="s">
        <v>882</v>
      </c>
      <c r="F2" s="957"/>
      <c r="G2" s="957"/>
      <c r="H2" s="957"/>
      <c r="I2" s="957"/>
      <c r="J2" s="957"/>
      <c r="K2" s="957"/>
      <c r="L2" s="957"/>
      <c r="M2" s="957"/>
      <c r="N2" s="957"/>
      <c r="O2" s="957"/>
    </row>
    <row r="3" spans="1:20" ht="18">
      <c r="B3" s="1273" t="s">
        <v>976</v>
      </c>
      <c r="C3" s="1273"/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  <c r="O3" s="1273"/>
      <c r="P3" s="1273"/>
      <c r="Q3" s="1273"/>
      <c r="R3" s="1273"/>
      <c r="S3" s="1273"/>
      <c r="T3" s="1273"/>
    </row>
    <row r="4" spans="1:20">
      <c r="C4" s="61"/>
      <c r="D4" s="61"/>
      <c r="E4" s="61"/>
      <c r="F4" s="61"/>
      <c r="G4" s="61"/>
      <c r="H4" s="61"/>
      <c r="M4" s="61"/>
      <c r="N4" s="61"/>
      <c r="O4" s="61"/>
      <c r="P4" s="61"/>
      <c r="Q4" s="61"/>
      <c r="R4" s="61"/>
      <c r="S4" s="61"/>
      <c r="T4" s="61"/>
    </row>
    <row r="5" spans="1:20">
      <c r="A5" s="1133" t="s">
        <v>684</v>
      </c>
      <c r="B5" s="1133"/>
    </row>
    <row r="6" spans="1:20">
      <c r="B6" s="63"/>
    </row>
    <row r="7" spans="1:20" s="64" customFormat="1" ht="42" customHeight="1">
      <c r="A7" s="936" t="s">
        <v>2</v>
      </c>
      <c r="B7" s="1274" t="s">
        <v>3</v>
      </c>
      <c r="C7" s="1271" t="s">
        <v>257</v>
      </c>
      <c r="D7" s="1271"/>
      <c r="E7" s="1271"/>
      <c r="F7" s="1271"/>
      <c r="G7" s="1268" t="s">
        <v>840</v>
      </c>
      <c r="H7" s="1269"/>
      <c r="I7" s="1269"/>
      <c r="J7" s="1272"/>
      <c r="K7" s="1268" t="s">
        <v>218</v>
      </c>
      <c r="L7" s="1269"/>
      <c r="M7" s="1269"/>
      <c r="N7" s="1272"/>
      <c r="O7" s="1268" t="s">
        <v>108</v>
      </c>
      <c r="P7" s="1269"/>
      <c r="Q7" s="1269"/>
      <c r="R7" s="1270"/>
    </row>
    <row r="8" spans="1:20" s="65" customFormat="1" ht="25.5">
      <c r="A8" s="936"/>
      <c r="B8" s="1275"/>
      <c r="C8" s="542" t="s">
        <v>94</v>
      </c>
      <c r="D8" s="542" t="s">
        <v>98</v>
      </c>
      <c r="E8" s="542" t="s">
        <v>99</v>
      </c>
      <c r="F8" s="542" t="s">
        <v>18</v>
      </c>
      <c r="G8" s="542" t="s">
        <v>94</v>
      </c>
      <c r="H8" s="542" t="s">
        <v>98</v>
      </c>
      <c r="I8" s="542" t="s">
        <v>99</v>
      </c>
      <c r="J8" s="542" t="s">
        <v>18</v>
      </c>
      <c r="K8" s="542" t="s">
        <v>94</v>
      </c>
      <c r="L8" s="542" t="s">
        <v>98</v>
      </c>
      <c r="M8" s="542" t="s">
        <v>99</v>
      </c>
      <c r="N8" s="542" t="s">
        <v>18</v>
      </c>
      <c r="O8" s="542" t="s">
        <v>151</v>
      </c>
      <c r="P8" s="542" t="s">
        <v>152</v>
      </c>
      <c r="Q8" s="544" t="s">
        <v>153</v>
      </c>
      <c r="R8" s="542" t="s">
        <v>154</v>
      </c>
      <c r="S8" s="96"/>
    </row>
    <row r="9" spans="1:20" s="124" customFormat="1" ht="16.149999999999999" customHeight="1">
      <c r="A9" s="533">
        <v>1</v>
      </c>
      <c r="B9" s="543">
        <v>2</v>
      </c>
      <c r="C9" s="542">
        <v>3</v>
      </c>
      <c r="D9" s="542">
        <v>4</v>
      </c>
      <c r="E9" s="542">
        <v>5</v>
      </c>
      <c r="F9" s="542">
        <v>6</v>
      </c>
      <c r="G9" s="542">
        <v>7</v>
      </c>
      <c r="H9" s="542">
        <v>8</v>
      </c>
      <c r="I9" s="542">
        <v>9</v>
      </c>
      <c r="J9" s="542">
        <v>10</v>
      </c>
      <c r="K9" s="542">
        <v>11</v>
      </c>
      <c r="L9" s="542">
        <v>12</v>
      </c>
      <c r="M9" s="542">
        <v>13</v>
      </c>
      <c r="N9" s="542">
        <v>14</v>
      </c>
      <c r="O9" s="542">
        <v>15</v>
      </c>
      <c r="P9" s="542">
        <v>16</v>
      </c>
      <c r="Q9" s="542">
        <v>17</v>
      </c>
      <c r="R9" s="543">
        <v>18</v>
      </c>
    </row>
    <row r="10" spans="1:20" s="124" customFormat="1" ht="16.149999999999999" customHeight="1">
      <c r="A10" s="84">
        <v>1</v>
      </c>
      <c r="B10" s="225" t="s">
        <v>685</v>
      </c>
      <c r="C10" s="498">
        <v>1559</v>
      </c>
      <c r="D10" s="498">
        <v>91</v>
      </c>
      <c r="E10" s="498">
        <v>0</v>
      </c>
      <c r="F10" s="498">
        <f>E10+D10+C10</f>
        <v>1650</v>
      </c>
      <c r="G10" s="307">
        <v>2045</v>
      </c>
      <c r="H10" s="307">
        <v>0</v>
      </c>
      <c r="I10" s="307">
        <v>0</v>
      </c>
      <c r="J10" s="307">
        <f>I10+H10+G10</f>
        <v>2045</v>
      </c>
      <c r="K10" s="307">
        <v>329</v>
      </c>
      <c r="L10" s="307">
        <v>0</v>
      </c>
      <c r="M10" s="307">
        <v>0</v>
      </c>
      <c r="N10" s="307">
        <f>K10+L10+M10</f>
        <v>329</v>
      </c>
      <c r="O10" s="498">
        <v>0</v>
      </c>
      <c r="P10" s="498">
        <v>0</v>
      </c>
      <c r="Q10" s="498">
        <v>0</v>
      </c>
      <c r="R10" s="497">
        <v>0</v>
      </c>
    </row>
    <row r="11" spans="1:20" s="124" customFormat="1" ht="16.149999999999999" customHeight="1">
      <c r="A11" s="84">
        <v>2</v>
      </c>
      <c r="B11" s="225" t="s">
        <v>686</v>
      </c>
      <c r="C11" s="498">
        <v>2439</v>
      </c>
      <c r="D11" s="498">
        <v>467</v>
      </c>
      <c r="E11" s="498">
        <v>0</v>
      </c>
      <c r="F11" s="498">
        <f t="shared" ref="F11:F39" si="0">E11+D11+C11</f>
        <v>2906</v>
      </c>
      <c r="G11" s="307">
        <v>2797</v>
      </c>
      <c r="H11" s="307">
        <v>355</v>
      </c>
      <c r="I11" s="307">
        <v>0</v>
      </c>
      <c r="J11" s="307">
        <f t="shared" ref="J11:J39" si="1">I11+H11+G11</f>
        <v>3152</v>
      </c>
      <c r="K11" s="307">
        <v>351</v>
      </c>
      <c r="L11" s="307">
        <v>0</v>
      </c>
      <c r="M11" s="307">
        <v>0</v>
      </c>
      <c r="N11" s="307">
        <f t="shared" ref="N11:N39" si="2">K11+L11+M11</f>
        <v>351</v>
      </c>
      <c r="O11" s="498">
        <v>0</v>
      </c>
      <c r="P11" s="498">
        <v>0</v>
      </c>
      <c r="Q11" s="498">
        <v>0</v>
      </c>
      <c r="R11" s="497">
        <v>0</v>
      </c>
    </row>
    <row r="12" spans="1:20" s="124" customFormat="1" ht="16.149999999999999" customHeight="1">
      <c r="A12" s="84">
        <v>3</v>
      </c>
      <c r="B12" s="225" t="s">
        <v>687</v>
      </c>
      <c r="C12" s="498">
        <v>1683</v>
      </c>
      <c r="D12" s="498">
        <v>95</v>
      </c>
      <c r="E12" s="498">
        <v>0</v>
      </c>
      <c r="F12" s="498">
        <f t="shared" si="0"/>
        <v>1778</v>
      </c>
      <c r="G12" s="307">
        <v>2323</v>
      </c>
      <c r="H12" s="307">
        <v>0</v>
      </c>
      <c r="I12" s="307">
        <v>0</v>
      </c>
      <c r="J12" s="307">
        <f t="shared" si="1"/>
        <v>2323</v>
      </c>
      <c r="K12" s="307">
        <v>240</v>
      </c>
      <c r="L12" s="307">
        <v>0</v>
      </c>
      <c r="M12" s="307">
        <v>0</v>
      </c>
      <c r="N12" s="307">
        <f t="shared" si="2"/>
        <v>240</v>
      </c>
      <c r="O12" s="498">
        <v>0</v>
      </c>
      <c r="P12" s="498">
        <v>0</v>
      </c>
      <c r="Q12" s="498">
        <v>0</v>
      </c>
      <c r="R12" s="497">
        <v>0</v>
      </c>
    </row>
    <row r="13" spans="1:20" s="124" customFormat="1" ht="16.149999999999999" customHeight="1">
      <c r="A13" s="84">
        <v>4</v>
      </c>
      <c r="B13" s="225" t="s">
        <v>688</v>
      </c>
      <c r="C13" s="498">
        <v>1712</v>
      </c>
      <c r="D13" s="498">
        <v>194</v>
      </c>
      <c r="E13" s="498">
        <v>0</v>
      </c>
      <c r="F13" s="498">
        <f t="shared" si="0"/>
        <v>1906</v>
      </c>
      <c r="G13" s="307">
        <v>2054</v>
      </c>
      <c r="H13" s="307">
        <v>190</v>
      </c>
      <c r="I13" s="307">
        <v>0</v>
      </c>
      <c r="J13" s="307">
        <f t="shared" si="1"/>
        <v>2244</v>
      </c>
      <c r="K13" s="307">
        <v>276</v>
      </c>
      <c r="L13" s="307">
        <v>0</v>
      </c>
      <c r="M13" s="307">
        <v>0</v>
      </c>
      <c r="N13" s="307">
        <f t="shared" si="2"/>
        <v>276</v>
      </c>
      <c r="O13" s="498">
        <v>0</v>
      </c>
      <c r="P13" s="498">
        <v>0</v>
      </c>
      <c r="Q13" s="498">
        <v>0</v>
      </c>
      <c r="R13" s="497">
        <v>0</v>
      </c>
    </row>
    <row r="14" spans="1:20" s="124" customFormat="1" ht="16.149999999999999" customHeight="1">
      <c r="A14" s="84">
        <v>5</v>
      </c>
      <c r="B14" s="225" t="s">
        <v>689</v>
      </c>
      <c r="C14" s="498">
        <v>2248</v>
      </c>
      <c r="D14" s="498">
        <v>35</v>
      </c>
      <c r="E14" s="498">
        <v>0</v>
      </c>
      <c r="F14" s="498">
        <f t="shared" si="0"/>
        <v>2283</v>
      </c>
      <c r="G14" s="307">
        <v>2942</v>
      </c>
      <c r="H14" s="307">
        <v>0</v>
      </c>
      <c r="I14" s="307">
        <v>0</v>
      </c>
      <c r="J14" s="307">
        <f t="shared" si="1"/>
        <v>2942</v>
      </c>
      <c r="K14" s="307">
        <v>392</v>
      </c>
      <c r="L14" s="307">
        <v>0</v>
      </c>
      <c r="M14" s="307">
        <v>0</v>
      </c>
      <c r="N14" s="307">
        <f t="shared" si="2"/>
        <v>392</v>
      </c>
      <c r="O14" s="498">
        <v>0</v>
      </c>
      <c r="P14" s="498">
        <v>0</v>
      </c>
      <c r="Q14" s="498">
        <v>0</v>
      </c>
      <c r="R14" s="497">
        <v>0</v>
      </c>
    </row>
    <row r="15" spans="1:20" s="124" customFormat="1" ht="16.149999999999999" customHeight="1">
      <c r="A15" s="84">
        <v>6</v>
      </c>
      <c r="B15" s="225" t="s">
        <v>690</v>
      </c>
      <c r="C15" s="498">
        <v>805</v>
      </c>
      <c r="D15" s="498">
        <v>0</v>
      </c>
      <c r="E15" s="498">
        <v>0</v>
      </c>
      <c r="F15" s="498">
        <f t="shared" si="0"/>
        <v>805</v>
      </c>
      <c r="G15" s="307">
        <v>1013</v>
      </c>
      <c r="H15" s="307">
        <v>0</v>
      </c>
      <c r="I15" s="307">
        <v>0</v>
      </c>
      <c r="J15" s="307">
        <f t="shared" si="1"/>
        <v>1013</v>
      </c>
      <c r="K15" s="307">
        <v>138</v>
      </c>
      <c r="L15" s="307">
        <v>0</v>
      </c>
      <c r="M15" s="307">
        <v>0</v>
      </c>
      <c r="N15" s="307">
        <f t="shared" si="2"/>
        <v>138</v>
      </c>
      <c r="O15" s="498">
        <v>0</v>
      </c>
      <c r="P15" s="498">
        <v>0</v>
      </c>
      <c r="Q15" s="498">
        <v>0</v>
      </c>
      <c r="R15" s="497">
        <v>0</v>
      </c>
    </row>
    <row r="16" spans="1:20" s="124" customFormat="1" ht="16.149999999999999" customHeight="1">
      <c r="A16" s="84">
        <v>7</v>
      </c>
      <c r="B16" s="225" t="s">
        <v>691</v>
      </c>
      <c r="C16" s="498">
        <v>2176</v>
      </c>
      <c r="D16" s="498">
        <v>151</v>
      </c>
      <c r="E16" s="498">
        <v>0</v>
      </c>
      <c r="F16" s="498">
        <f t="shared" si="0"/>
        <v>2327</v>
      </c>
      <c r="G16" s="307">
        <v>3094</v>
      </c>
      <c r="H16" s="307">
        <v>0</v>
      </c>
      <c r="I16" s="307">
        <v>0</v>
      </c>
      <c r="J16" s="307">
        <f t="shared" si="1"/>
        <v>3094</v>
      </c>
      <c r="K16" s="307">
        <v>248</v>
      </c>
      <c r="L16" s="307">
        <v>0</v>
      </c>
      <c r="M16" s="307">
        <v>0</v>
      </c>
      <c r="N16" s="307">
        <f t="shared" si="2"/>
        <v>248</v>
      </c>
      <c r="O16" s="498">
        <v>0</v>
      </c>
      <c r="P16" s="498">
        <v>0</v>
      </c>
      <c r="Q16" s="498">
        <v>0</v>
      </c>
      <c r="R16" s="497">
        <v>0</v>
      </c>
    </row>
    <row r="17" spans="1:18" s="124" customFormat="1" ht="16.149999999999999" customHeight="1">
      <c r="A17" s="84">
        <v>8</v>
      </c>
      <c r="B17" s="225" t="s">
        <v>692</v>
      </c>
      <c r="C17" s="498">
        <v>567</v>
      </c>
      <c r="D17" s="498">
        <v>30</v>
      </c>
      <c r="E17" s="498">
        <v>0</v>
      </c>
      <c r="F17" s="498">
        <f t="shared" si="0"/>
        <v>597</v>
      </c>
      <c r="G17" s="307">
        <v>757</v>
      </c>
      <c r="H17" s="307">
        <v>0</v>
      </c>
      <c r="I17" s="307">
        <v>0</v>
      </c>
      <c r="J17" s="307">
        <f t="shared" si="1"/>
        <v>757</v>
      </c>
      <c r="K17" s="307">
        <v>127</v>
      </c>
      <c r="L17" s="307">
        <v>0</v>
      </c>
      <c r="M17" s="307">
        <v>0</v>
      </c>
      <c r="N17" s="307">
        <f t="shared" si="2"/>
        <v>127</v>
      </c>
      <c r="O17" s="498">
        <v>0</v>
      </c>
      <c r="P17" s="498">
        <v>0</v>
      </c>
      <c r="Q17" s="498">
        <v>0</v>
      </c>
      <c r="R17" s="497">
        <v>0</v>
      </c>
    </row>
    <row r="18" spans="1:18" s="124" customFormat="1" ht="16.149999999999999" customHeight="1">
      <c r="A18" s="84">
        <v>9</v>
      </c>
      <c r="B18" s="225" t="s">
        <v>693</v>
      </c>
      <c r="C18" s="498">
        <v>1402</v>
      </c>
      <c r="D18" s="498">
        <v>117</v>
      </c>
      <c r="E18" s="498">
        <v>0</v>
      </c>
      <c r="F18" s="498">
        <f t="shared" si="0"/>
        <v>1519</v>
      </c>
      <c r="G18" s="307">
        <v>1921</v>
      </c>
      <c r="H18" s="307">
        <v>0</v>
      </c>
      <c r="I18" s="307">
        <v>0</v>
      </c>
      <c r="J18" s="307">
        <f t="shared" si="1"/>
        <v>1921</v>
      </c>
      <c r="K18" s="307">
        <v>299</v>
      </c>
      <c r="L18" s="307">
        <v>0</v>
      </c>
      <c r="M18" s="307">
        <v>0</v>
      </c>
      <c r="N18" s="307">
        <f t="shared" si="2"/>
        <v>299</v>
      </c>
      <c r="O18" s="498">
        <v>0</v>
      </c>
      <c r="P18" s="498">
        <v>0</v>
      </c>
      <c r="Q18" s="498">
        <v>0</v>
      </c>
      <c r="R18" s="497">
        <v>0</v>
      </c>
    </row>
    <row r="19" spans="1:18" s="124" customFormat="1" ht="16.149999999999999" customHeight="1">
      <c r="A19" s="84">
        <v>10</v>
      </c>
      <c r="B19" s="225" t="s">
        <v>694</v>
      </c>
      <c r="C19" s="498">
        <v>1317</v>
      </c>
      <c r="D19" s="498">
        <v>11</v>
      </c>
      <c r="E19" s="498">
        <v>0</v>
      </c>
      <c r="F19" s="498">
        <f t="shared" si="0"/>
        <v>1328</v>
      </c>
      <c r="G19" s="307">
        <v>1591</v>
      </c>
      <c r="H19" s="307">
        <v>12</v>
      </c>
      <c r="I19" s="307">
        <v>0</v>
      </c>
      <c r="J19" s="307">
        <f t="shared" si="1"/>
        <v>1603</v>
      </c>
      <c r="K19" s="307">
        <v>463</v>
      </c>
      <c r="L19" s="307">
        <v>0</v>
      </c>
      <c r="M19" s="307">
        <v>0</v>
      </c>
      <c r="N19" s="307">
        <f t="shared" si="2"/>
        <v>463</v>
      </c>
      <c r="O19" s="498">
        <v>0</v>
      </c>
      <c r="P19" s="498">
        <v>0</v>
      </c>
      <c r="Q19" s="498">
        <v>0</v>
      </c>
      <c r="R19" s="497">
        <v>0</v>
      </c>
    </row>
    <row r="20" spans="1:18" s="124" customFormat="1" ht="16.149999999999999" customHeight="1">
      <c r="A20" s="84">
        <v>11</v>
      </c>
      <c r="B20" s="225" t="s">
        <v>695</v>
      </c>
      <c r="C20" s="498">
        <v>3424</v>
      </c>
      <c r="D20" s="498">
        <v>152</v>
      </c>
      <c r="E20" s="498">
        <v>0</v>
      </c>
      <c r="F20" s="498">
        <f t="shared" si="0"/>
        <v>3576</v>
      </c>
      <c r="G20" s="307">
        <v>4148</v>
      </c>
      <c r="H20" s="307">
        <v>361</v>
      </c>
      <c r="I20" s="307"/>
      <c r="J20" s="307">
        <f t="shared" si="1"/>
        <v>4509</v>
      </c>
      <c r="K20" s="307">
        <v>492</v>
      </c>
      <c r="L20" s="307">
        <v>0</v>
      </c>
      <c r="M20" s="307">
        <v>0</v>
      </c>
      <c r="N20" s="307">
        <f t="shared" si="2"/>
        <v>492</v>
      </c>
      <c r="O20" s="498">
        <v>0</v>
      </c>
      <c r="P20" s="498">
        <v>0</v>
      </c>
      <c r="Q20" s="498">
        <v>0</v>
      </c>
      <c r="R20" s="497">
        <v>0</v>
      </c>
    </row>
    <row r="21" spans="1:18" s="124" customFormat="1" ht="16.149999999999999" customHeight="1">
      <c r="A21" s="84">
        <v>12</v>
      </c>
      <c r="B21" s="225" t="s">
        <v>696</v>
      </c>
      <c r="C21" s="498">
        <v>1322</v>
      </c>
      <c r="D21" s="498">
        <v>161</v>
      </c>
      <c r="E21" s="498">
        <v>0</v>
      </c>
      <c r="F21" s="498">
        <f t="shared" si="0"/>
        <v>1483</v>
      </c>
      <c r="G21" s="307">
        <v>1781</v>
      </c>
      <c r="H21" s="307">
        <v>0</v>
      </c>
      <c r="I21" s="307">
        <v>0</v>
      </c>
      <c r="J21" s="307">
        <f t="shared" si="1"/>
        <v>1781</v>
      </c>
      <c r="K21" s="307">
        <v>360</v>
      </c>
      <c r="L21" s="307">
        <v>0</v>
      </c>
      <c r="M21" s="307">
        <v>0</v>
      </c>
      <c r="N21" s="307">
        <f t="shared" si="2"/>
        <v>360</v>
      </c>
      <c r="O21" s="498">
        <v>0</v>
      </c>
      <c r="P21" s="498">
        <v>0</v>
      </c>
      <c r="Q21" s="498">
        <v>0</v>
      </c>
      <c r="R21" s="497">
        <v>0</v>
      </c>
    </row>
    <row r="22" spans="1:18" s="124" customFormat="1" ht="16.149999999999999" customHeight="1">
      <c r="A22" s="84">
        <v>13</v>
      </c>
      <c r="B22" s="225" t="s">
        <v>697</v>
      </c>
      <c r="C22" s="498">
        <v>2079</v>
      </c>
      <c r="D22" s="498">
        <v>312</v>
      </c>
      <c r="E22" s="498">
        <v>0</v>
      </c>
      <c r="F22" s="498">
        <f t="shared" si="0"/>
        <v>2391</v>
      </c>
      <c r="G22" s="307">
        <v>2733</v>
      </c>
      <c r="H22" s="307">
        <v>0</v>
      </c>
      <c r="I22" s="307">
        <v>0</v>
      </c>
      <c r="J22" s="307">
        <f t="shared" si="1"/>
        <v>2733</v>
      </c>
      <c r="K22" s="307">
        <v>272</v>
      </c>
      <c r="L22" s="307">
        <v>0</v>
      </c>
      <c r="M22" s="307">
        <v>0</v>
      </c>
      <c r="N22" s="307">
        <f t="shared" si="2"/>
        <v>272</v>
      </c>
      <c r="O22" s="498">
        <v>0</v>
      </c>
      <c r="P22" s="498">
        <v>0</v>
      </c>
      <c r="Q22" s="498">
        <v>0</v>
      </c>
      <c r="R22" s="497">
        <v>0</v>
      </c>
    </row>
    <row r="23" spans="1:18" s="124" customFormat="1" ht="16.149999999999999" customHeight="1">
      <c r="A23" s="84">
        <v>14</v>
      </c>
      <c r="B23" s="225" t="s">
        <v>698</v>
      </c>
      <c r="C23" s="498">
        <v>631</v>
      </c>
      <c r="D23" s="498">
        <v>40</v>
      </c>
      <c r="E23" s="498">
        <v>0</v>
      </c>
      <c r="F23" s="498">
        <f t="shared" si="0"/>
        <v>671</v>
      </c>
      <c r="G23" s="307">
        <v>957</v>
      </c>
      <c r="H23" s="307">
        <v>0</v>
      </c>
      <c r="I23" s="307">
        <v>0</v>
      </c>
      <c r="J23" s="307">
        <f t="shared" si="1"/>
        <v>957</v>
      </c>
      <c r="K23" s="307">
        <v>260</v>
      </c>
      <c r="L23" s="307">
        <v>0</v>
      </c>
      <c r="M23" s="307">
        <v>0</v>
      </c>
      <c r="N23" s="307">
        <f t="shared" si="2"/>
        <v>260</v>
      </c>
      <c r="O23" s="498">
        <v>0</v>
      </c>
      <c r="P23" s="498">
        <v>0</v>
      </c>
      <c r="Q23" s="498">
        <v>0</v>
      </c>
      <c r="R23" s="497">
        <v>0</v>
      </c>
    </row>
    <row r="24" spans="1:18" s="124" customFormat="1" ht="16.149999999999999" customHeight="1">
      <c r="A24" s="84">
        <v>15</v>
      </c>
      <c r="B24" s="225" t="s">
        <v>699</v>
      </c>
      <c r="C24" s="498">
        <v>2421</v>
      </c>
      <c r="D24" s="498">
        <v>12</v>
      </c>
      <c r="E24" s="498">
        <v>0</v>
      </c>
      <c r="F24" s="498">
        <f t="shared" si="0"/>
        <v>2433</v>
      </c>
      <c r="G24" s="307">
        <v>2731</v>
      </c>
      <c r="H24" s="307">
        <v>0</v>
      </c>
      <c r="I24" s="307">
        <v>0</v>
      </c>
      <c r="J24" s="307">
        <f t="shared" si="1"/>
        <v>2731</v>
      </c>
      <c r="K24" s="307">
        <v>399</v>
      </c>
      <c r="L24" s="307">
        <v>0</v>
      </c>
      <c r="M24" s="307">
        <v>0</v>
      </c>
      <c r="N24" s="307">
        <f t="shared" si="2"/>
        <v>399</v>
      </c>
      <c r="O24" s="498">
        <v>0</v>
      </c>
      <c r="P24" s="498">
        <v>0</v>
      </c>
      <c r="Q24" s="498">
        <v>0</v>
      </c>
      <c r="R24" s="497">
        <v>0</v>
      </c>
    </row>
    <row r="25" spans="1:18" s="124" customFormat="1" ht="16.149999999999999" customHeight="1">
      <c r="A25" s="84">
        <v>16</v>
      </c>
      <c r="B25" s="227" t="s">
        <v>700</v>
      </c>
      <c r="C25" s="498">
        <v>1904</v>
      </c>
      <c r="D25" s="498">
        <v>31</v>
      </c>
      <c r="E25" s="498">
        <v>0</v>
      </c>
      <c r="F25" s="498">
        <f>E25+D25+C25</f>
        <v>1935</v>
      </c>
      <c r="G25" s="307">
        <v>2182</v>
      </c>
      <c r="H25" s="307">
        <v>54</v>
      </c>
      <c r="I25" s="307">
        <v>0</v>
      </c>
      <c r="J25" s="307">
        <f t="shared" si="1"/>
        <v>2236</v>
      </c>
      <c r="K25" s="307">
        <v>536</v>
      </c>
      <c r="L25" s="307">
        <v>0</v>
      </c>
      <c r="M25" s="307">
        <v>0</v>
      </c>
      <c r="N25" s="307">
        <f t="shared" si="2"/>
        <v>536</v>
      </c>
      <c r="O25" s="498">
        <v>0</v>
      </c>
      <c r="P25" s="498">
        <v>0</v>
      </c>
      <c r="Q25" s="498">
        <v>0</v>
      </c>
      <c r="R25" s="497">
        <v>0</v>
      </c>
    </row>
    <row r="26" spans="1:18" s="124" customFormat="1" ht="16.149999999999999" customHeight="1">
      <c r="A26" s="84">
        <v>17</v>
      </c>
      <c r="B26" s="227" t="s">
        <v>701</v>
      </c>
      <c r="C26" s="498">
        <v>1792</v>
      </c>
      <c r="D26" s="498">
        <v>209</v>
      </c>
      <c r="E26" s="498">
        <v>0</v>
      </c>
      <c r="F26" s="498">
        <f t="shared" si="0"/>
        <v>2001</v>
      </c>
      <c r="G26" s="307">
        <v>2368</v>
      </c>
      <c r="H26" s="307">
        <v>73</v>
      </c>
      <c r="I26" s="307">
        <v>0</v>
      </c>
      <c r="J26" s="307">
        <f t="shared" si="1"/>
        <v>2441</v>
      </c>
      <c r="K26" s="307">
        <v>479</v>
      </c>
      <c r="L26" s="307">
        <v>0</v>
      </c>
      <c r="M26" s="307">
        <v>0</v>
      </c>
      <c r="N26" s="307">
        <f t="shared" si="2"/>
        <v>479</v>
      </c>
      <c r="O26" s="498">
        <v>0</v>
      </c>
      <c r="P26" s="498">
        <v>0</v>
      </c>
      <c r="Q26" s="498">
        <v>0</v>
      </c>
      <c r="R26" s="497">
        <v>0</v>
      </c>
    </row>
    <row r="27" spans="1:18" s="124" customFormat="1" ht="16.149999999999999" customHeight="1">
      <c r="A27" s="84">
        <v>18</v>
      </c>
      <c r="B27" s="227" t="s">
        <v>702</v>
      </c>
      <c r="C27" s="498">
        <v>2626</v>
      </c>
      <c r="D27" s="498">
        <v>206</v>
      </c>
      <c r="E27" s="498">
        <v>0</v>
      </c>
      <c r="F27" s="498">
        <f t="shared" si="0"/>
        <v>2832</v>
      </c>
      <c r="G27" s="307">
        <v>2487</v>
      </c>
      <c r="H27" s="307">
        <v>622</v>
      </c>
      <c r="I27" s="307">
        <v>0</v>
      </c>
      <c r="J27" s="307">
        <f t="shared" si="1"/>
        <v>3109</v>
      </c>
      <c r="K27" s="307">
        <v>1719</v>
      </c>
      <c r="L27" s="307">
        <v>0</v>
      </c>
      <c r="M27" s="307">
        <v>0</v>
      </c>
      <c r="N27" s="307">
        <f t="shared" si="2"/>
        <v>1719</v>
      </c>
      <c r="O27" s="498">
        <v>0</v>
      </c>
      <c r="P27" s="498">
        <v>0</v>
      </c>
      <c r="Q27" s="498">
        <v>0</v>
      </c>
      <c r="R27" s="497">
        <v>0</v>
      </c>
    </row>
    <row r="28" spans="1:18" s="124" customFormat="1" ht="16.149999999999999" customHeight="1">
      <c r="A28" s="84">
        <v>19</v>
      </c>
      <c r="B28" s="227" t="s">
        <v>703</v>
      </c>
      <c r="C28" s="498">
        <v>1417</v>
      </c>
      <c r="D28" s="498">
        <v>95</v>
      </c>
      <c r="E28" s="498">
        <v>0</v>
      </c>
      <c r="F28" s="498">
        <f t="shared" si="0"/>
        <v>1512</v>
      </c>
      <c r="G28" s="307">
        <v>1924</v>
      </c>
      <c r="H28" s="307">
        <v>86</v>
      </c>
      <c r="I28" s="307">
        <v>0</v>
      </c>
      <c r="J28" s="307">
        <f t="shared" si="1"/>
        <v>2010</v>
      </c>
      <c r="K28" s="307">
        <v>348</v>
      </c>
      <c r="L28" s="307">
        <v>0</v>
      </c>
      <c r="M28" s="307">
        <v>0</v>
      </c>
      <c r="N28" s="307">
        <f t="shared" si="2"/>
        <v>348</v>
      </c>
      <c r="O28" s="498">
        <v>0</v>
      </c>
      <c r="P28" s="498">
        <v>0</v>
      </c>
      <c r="Q28" s="498">
        <v>0</v>
      </c>
      <c r="R28" s="497">
        <v>0</v>
      </c>
    </row>
    <row r="29" spans="1:18" s="124" customFormat="1" ht="16.149999999999999" customHeight="1">
      <c r="A29" s="84">
        <v>20</v>
      </c>
      <c r="B29" s="227" t="s">
        <v>704</v>
      </c>
      <c r="C29" s="498">
        <v>2629</v>
      </c>
      <c r="D29" s="498">
        <v>44</v>
      </c>
      <c r="E29" s="498">
        <v>0</v>
      </c>
      <c r="F29" s="498">
        <f t="shared" si="0"/>
        <v>2673</v>
      </c>
      <c r="G29" s="307">
        <v>2839</v>
      </c>
      <c r="H29" s="307">
        <v>97</v>
      </c>
      <c r="I29" s="307">
        <v>0</v>
      </c>
      <c r="J29" s="307">
        <f t="shared" si="1"/>
        <v>2936</v>
      </c>
      <c r="K29" s="307">
        <v>1111</v>
      </c>
      <c r="L29" s="307">
        <v>0</v>
      </c>
      <c r="M29" s="307">
        <v>0</v>
      </c>
      <c r="N29" s="307">
        <f t="shared" si="2"/>
        <v>1111</v>
      </c>
      <c r="O29" s="498">
        <v>0</v>
      </c>
      <c r="P29" s="498">
        <v>0</v>
      </c>
      <c r="Q29" s="498">
        <v>0</v>
      </c>
      <c r="R29" s="497">
        <v>0</v>
      </c>
    </row>
    <row r="30" spans="1:18" s="124" customFormat="1" ht="16.149999999999999" customHeight="1">
      <c r="A30" s="84">
        <v>21</v>
      </c>
      <c r="B30" s="227" t="s">
        <v>705</v>
      </c>
      <c r="C30" s="498">
        <v>1353</v>
      </c>
      <c r="D30" s="498">
        <v>24</v>
      </c>
      <c r="E30" s="498">
        <v>0</v>
      </c>
      <c r="F30" s="498">
        <f t="shared" si="0"/>
        <v>1377</v>
      </c>
      <c r="G30" s="307">
        <v>1561</v>
      </c>
      <c r="H30" s="307">
        <v>0</v>
      </c>
      <c r="I30" s="307">
        <v>0</v>
      </c>
      <c r="J30" s="307">
        <f t="shared" si="1"/>
        <v>1561</v>
      </c>
      <c r="K30" s="307">
        <v>421</v>
      </c>
      <c r="L30" s="307">
        <v>0</v>
      </c>
      <c r="M30" s="307">
        <v>0</v>
      </c>
      <c r="N30" s="307">
        <f t="shared" si="2"/>
        <v>421</v>
      </c>
      <c r="O30" s="498">
        <v>0</v>
      </c>
      <c r="P30" s="498">
        <v>0</v>
      </c>
      <c r="Q30" s="498">
        <v>0</v>
      </c>
      <c r="R30" s="497">
        <v>0</v>
      </c>
    </row>
    <row r="31" spans="1:18" s="124" customFormat="1" ht="16.149999999999999" customHeight="1">
      <c r="A31" s="84">
        <v>22</v>
      </c>
      <c r="B31" s="227" t="s">
        <v>706</v>
      </c>
      <c r="C31" s="498">
        <v>4246</v>
      </c>
      <c r="D31" s="498">
        <v>219</v>
      </c>
      <c r="E31" s="498">
        <v>0</v>
      </c>
      <c r="F31" s="498">
        <f t="shared" si="0"/>
        <v>4465</v>
      </c>
      <c r="G31" s="307">
        <v>3085</v>
      </c>
      <c r="H31" s="307">
        <v>1770</v>
      </c>
      <c r="I31" s="307">
        <v>5</v>
      </c>
      <c r="J31" s="307">
        <f t="shared" si="1"/>
        <v>4860</v>
      </c>
      <c r="K31" s="307">
        <v>1153</v>
      </c>
      <c r="L31" s="307">
        <v>0</v>
      </c>
      <c r="M31" s="307">
        <v>0</v>
      </c>
      <c r="N31" s="307">
        <f t="shared" si="2"/>
        <v>1153</v>
      </c>
      <c r="O31" s="498">
        <v>0</v>
      </c>
      <c r="P31" s="498">
        <v>0</v>
      </c>
      <c r="Q31" s="498">
        <v>0</v>
      </c>
      <c r="R31" s="497">
        <v>0</v>
      </c>
    </row>
    <row r="32" spans="1:18" s="124" customFormat="1" ht="16.149999999999999" customHeight="1">
      <c r="A32" s="84">
        <v>23</v>
      </c>
      <c r="B32" s="227" t="s">
        <v>707</v>
      </c>
      <c r="C32" s="498">
        <v>1920</v>
      </c>
      <c r="D32" s="498">
        <v>29</v>
      </c>
      <c r="E32" s="498">
        <v>0</v>
      </c>
      <c r="F32" s="498">
        <f t="shared" si="0"/>
        <v>1949</v>
      </c>
      <c r="G32" s="307">
        <v>2217</v>
      </c>
      <c r="H32" s="307">
        <v>0</v>
      </c>
      <c r="I32" s="307">
        <v>51</v>
      </c>
      <c r="J32" s="307">
        <f t="shared" si="1"/>
        <v>2268</v>
      </c>
      <c r="K32" s="307">
        <v>504</v>
      </c>
      <c r="L32" s="307">
        <v>0</v>
      </c>
      <c r="M32" s="307">
        <v>0</v>
      </c>
      <c r="N32" s="307">
        <f t="shared" si="2"/>
        <v>504</v>
      </c>
      <c r="O32" s="498">
        <v>0</v>
      </c>
      <c r="P32" s="498">
        <v>0</v>
      </c>
      <c r="Q32" s="498">
        <v>0</v>
      </c>
      <c r="R32" s="497">
        <v>0</v>
      </c>
    </row>
    <row r="33" spans="1:19" s="124" customFormat="1" ht="16.149999999999999" customHeight="1">
      <c r="A33" s="84">
        <v>24</v>
      </c>
      <c r="B33" s="227" t="s">
        <v>708</v>
      </c>
      <c r="C33" s="498">
        <v>1146</v>
      </c>
      <c r="D33" s="498">
        <v>60</v>
      </c>
      <c r="E33" s="498">
        <v>0</v>
      </c>
      <c r="F33" s="498">
        <f t="shared" si="0"/>
        <v>1206</v>
      </c>
      <c r="G33" s="307">
        <v>1597</v>
      </c>
      <c r="H33" s="307">
        <v>0</v>
      </c>
      <c r="I33" s="307">
        <v>0</v>
      </c>
      <c r="J33" s="307">
        <f t="shared" si="1"/>
        <v>1597</v>
      </c>
      <c r="K33" s="307">
        <v>138</v>
      </c>
      <c r="L33" s="307">
        <v>0</v>
      </c>
      <c r="M33" s="307">
        <v>0</v>
      </c>
      <c r="N33" s="307">
        <f t="shared" si="2"/>
        <v>138</v>
      </c>
      <c r="O33" s="498">
        <v>0</v>
      </c>
      <c r="P33" s="498">
        <v>0</v>
      </c>
      <c r="Q33" s="498">
        <v>0</v>
      </c>
      <c r="R33" s="497">
        <v>0</v>
      </c>
    </row>
    <row r="34" spans="1:19" s="124" customFormat="1" ht="16.149999999999999" customHeight="1">
      <c r="A34" s="84">
        <v>25</v>
      </c>
      <c r="B34" s="227" t="s">
        <v>709</v>
      </c>
      <c r="C34" s="498">
        <v>1006</v>
      </c>
      <c r="D34" s="498">
        <v>23</v>
      </c>
      <c r="E34" s="498">
        <v>0</v>
      </c>
      <c r="F34" s="498">
        <f t="shared" si="0"/>
        <v>1029</v>
      </c>
      <c r="G34" s="307">
        <v>1346</v>
      </c>
      <c r="H34" s="307">
        <v>0</v>
      </c>
      <c r="I34" s="307">
        <v>0</v>
      </c>
      <c r="J34" s="307">
        <f t="shared" si="1"/>
        <v>1346</v>
      </c>
      <c r="K34" s="307">
        <v>425</v>
      </c>
      <c r="L34" s="307">
        <v>0</v>
      </c>
      <c r="M34" s="307">
        <v>0</v>
      </c>
      <c r="N34" s="307">
        <f t="shared" si="2"/>
        <v>425</v>
      </c>
      <c r="O34" s="498">
        <v>0</v>
      </c>
      <c r="P34" s="498">
        <v>0</v>
      </c>
      <c r="Q34" s="498">
        <v>0</v>
      </c>
      <c r="R34" s="497">
        <v>0</v>
      </c>
    </row>
    <row r="35" spans="1:19" s="124" customFormat="1" ht="16.149999999999999" customHeight="1">
      <c r="A35" s="84">
        <v>26</v>
      </c>
      <c r="B35" s="227" t="s">
        <v>710</v>
      </c>
      <c r="C35" s="498">
        <v>1904</v>
      </c>
      <c r="D35" s="498">
        <v>238</v>
      </c>
      <c r="E35" s="498">
        <v>0</v>
      </c>
      <c r="F35" s="498">
        <f t="shared" si="0"/>
        <v>2142</v>
      </c>
      <c r="G35" s="307">
        <v>2228</v>
      </c>
      <c r="H35" s="307">
        <v>321</v>
      </c>
      <c r="I35" s="307">
        <v>0</v>
      </c>
      <c r="J35" s="307">
        <f t="shared" si="1"/>
        <v>2549</v>
      </c>
      <c r="K35" s="307">
        <v>812</v>
      </c>
      <c r="L35" s="307">
        <v>0</v>
      </c>
      <c r="M35" s="307">
        <v>0</v>
      </c>
      <c r="N35" s="307">
        <f t="shared" si="2"/>
        <v>812</v>
      </c>
      <c r="O35" s="498">
        <v>0</v>
      </c>
      <c r="P35" s="498">
        <v>0</v>
      </c>
      <c r="Q35" s="498">
        <v>0</v>
      </c>
      <c r="R35" s="497">
        <v>0</v>
      </c>
    </row>
    <row r="36" spans="1:19" s="124" customFormat="1" ht="16.149999999999999" customHeight="1">
      <c r="A36" s="84">
        <v>27</v>
      </c>
      <c r="B36" s="227" t="s">
        <v>711</v>
      </c>
      <c r="C36" s="498">
        <v>1996</v>
      </c>
      <c r="D36" s="498">
        <v>15</v>
      </c>
      <c r="E36" s="498">
        <v>0</v>
      </c>
      <c r="F36" s="498">
        <f t="shared" si="0"/>
        <v>2011</v>
      </c>
      <c r="G36" s="307">
        <v>2062</v>
      </c>
      <c r="H36" s="307">
        <v>0</v>
      </c>
      <c r="I36" s="307">
        <v>0</v>
      </c>
      <c r="J36" s="307">
        <f t="shared" si="1"/>
        <v>2062</v>
      </c>
      <c r="K36" s="307">
        <v>702</v>
      </c>
      <c r="L36" s="307">
        <v>0</v>
      </c>
      <c r="M36" s="307">
        <v>0</v>
      </c>
      <c r="N36" s="307">
        <f t="shared" si="2"/>
        <v>702</v>
      </c>
      <c r="O36" s="498">
        <v>0</v>
      </c>
      <c r="P36" s="498">
        <v>0</v>
      </c>
      <c r="Q36" s="498">
        <v>0</v>
      </c>
      <c r="R36" s="497">
        <v>0</v>
      </c>
    </row>
    <row r="37" spans="1:19" s="124" customFormat="1" ht="16.149999999999999" customHeight="1">
      <c r="A37" s="84">
        <v>28</v>
      </c>
      <c r="B37" s="227" t="s">
        <v>712</v>
      </c>
      <c r="C37" s="498">
        <v>1368</v>
      </c>
      <c r="D37" s="498">
        <v>35</v>
      </c>
      <c r="E37" s="498">
        <v>0</v>
      </c>
      <c r="F37" s="498">
        <f t="shared" si="0"/>
        <v>1403</v>
      </c>
      <c r="G37" s="307">
        <v>1738</v>
      </c>
      <c r="H37" s="307">
        <v>135</v>
      </c>
      <c r="I37" s="307">
        <v>0</v>
      </c>
      <c r="J37" s="307">
        <f t="shared" si="1"/>
        <v>1873</v>
      </c>
      <c r="K37" s="307">
        <v>322</v>
      </c>
      <c r="L37" s="307">
        <v>0</v>
      </c>
      <c r="M37" s="307">
        <v>0</v>
      </c>
      <c r="N37" s="307">
        <f t="shared" si="2"/>
        <v>322</v>
      </c>
      <c r="O37" s="498">
        <v>0</v>
      </c>
      <c r="P37" s="498">
        <v>0</v>
      </c>
      <c r="Q37" s="498">
        <v>0</v>
      </c>
      <c r="R37" s="497">
        <v>0</v>
      </c>
    </row>
    <row r="38" spans="1:19" s="124" customFormat="1" ht="16.149999999999999" customHeight="1">
      <c r="A38" s="84">
        <v>29</v>
      </c>
      <c r="B38" s="227" t="s">
        <v>713</v>
      </c>
      <c r="C38" s="498">
        <v>895</v>
      </c>
      <c r="D38" s="498">
        <v>12</v>
      </c>
      <c r="E38" s="498">
        <v>0</v>
      </c>
      <c r="F38" s="498">
        <f t="shared" si="0"/>
        <v>907</v>
      </c>
      <c r="G38" s="307">
        <v>1247</v>
      </c>
      <c r="H38" s="307">
        <v>0</v>
      </c>
      <c r="I38" s="307">
        <v>0</v>
      </c>
      <c r="J38" s="307">
        <f t="shared" si="1"/>
        <v>1247</v>
      </c>
      <c r="K38" s="307">
        <v>263</v>
      </c>
      <c r="L38" s="307">
        <v>0</v>
      </c>
      <c r="M38" s="307">
        <v>0</v>
      </c>
      <c r="N38" s="307">
        <f t="shared" si="2"/>
        <v>263</v>
      </c>
      <c r="O38" s="498">
        <v>0</v>
      </c>
      <c r="P38" s="498">
        <v>0</v>
      </c>
      <c r="Q38" s="498">
        <v>0</v>
      </c>
      <c r="R38" s="497">
        <v>0</v>
      </c>
    </row>
    <row r="39" spans="1:19" s="124" customFormat="1" ht="16.149999999999999" customHeight="1">
      <c r="A39" s="84">
        <v>30</v>
      </c>
      <c r="B39" s="227" t="s">
        <v>714</v>
      </c>
      <c r="C39" s="498">
        <v>2362</v>
      </c>
      <c r="D39" s="498">
        <v>227</v>
      </c>
      <c r="E39" s="498">
        <v>0</v>
      </c>
      <c r="F39" s="498">
        <f t="shared" si="0"/>
        <v>2589</v>
      </c>
      <c r="G39" s="307">
        <v>3252</v>
      </c>
      <c r="H39" s="307">
        <v>0</v>
      </c>
      <c r="I39" s="307">
        <v>0</v>
      </c>
      <c r="J39" s="307">
        <f t="shared" si="1"/>
        <v>3252</v>
      </c>
      <c r="K39" s="307">
        <v>930</v>
      </c>
      <c r="L39" s="307">
        <v>0</v>
      </c>
      <c r="M39" s="307">
        <v>0</v>
      </c>
      <c r="N39" s="307">
        <f t="shared" si="2"/>
        <v>930</v>
      </c>
      <c r="O39" s="498">
        <v>0</v>
      </c>
      <c r="P39" s="498">
        <v>0</v>
      </c>
      <c r="Q39" s="498">
        <v>0</v>
      </c>
      <c r="R39" s="497">
        <v>0</v>
      </c>
    </row>
    <row r="40" spans="1:19" s="124" customFormat="1" ht="16.149999999999999" customHeight="1">
      <c r="A40" s="418"/>
      <c r="B40" s="395" t="s">
        <v>715</v>
      </c>
      <c r="C40" s="585">
        <f>SUM(C10:C39)</f>
        <v>54349</v>
      </c>
      <c r="D40" s="585">
        <f>SUM(D10:D39)</f>
        <v>3335</v>
      </c>
      <c r="E40" s="585">
        <f>SUM(E10:E39)</f>
        <v>0</v>
      </c>
      <c r="F40" s="585">
        <f>SUM(F10:F39)</f>
        <v>57684</v>
      </c>
      <c r="G40" s="585">
        <f t="shared" ref="G40:N40" si="3">SUM(G10:G39)</f>
        <v>65020</v>
      </c>
      <c r="H40" s="585">
        <f t="shared" si="3"/>
        <v>4076</v>
      </c>
      <c r="I40" s="585">
        <f t="shared" si="3"/>
        <v>56</v>
      </c>
      <c r="J40" s="585">
        <f t="shared" si="3"/>
        <v>69152</v>
      </c>
      <c r="K40" s="585">
        <f t="shared" si="3"/>
        <v>14509</v>
      </c>
      <c r="L40" s="585">
        <f t="shared" si="3"/>
        <v>0</v>
      </c>
      <c r="M40" s="585">
        <f t="shared" si="3"/>
        <v>0</v>
      </c>
      <c r="N40" s="585">
        <f t="shared" si="3"/>
        <v>14509</v>
      </c>
      <c r="O40" s="586">
        <v>0</v>
      </c>
      <c r="P40" s="586">
        <v>0</v>
      </c>
      <c r="Q40" s="586">
        <v>0</v>
      </c>
      <c r="R40" s="587">
        <v>0</v>
      </c>
    </row>
    <row r="43" spans="1:19" s="13" customFormat="1" ht="12.75">
      <c r="A43" s="12" t="s">
        <v>11</v>
      </c>
      <c r="G43" s="12"/>
      <c r="H43" s="12"/>
      <c r="K43" s="12"/>
      <c r="L43" s="12"/>
      <c r="M43" s="12"/>
      <c r="N43" s="12"/>
      <c r="O43" s="12"/>
      <c r="P43" s="12"/>
      <c r="Q43" s="12"/>
      <c r="R43" s="894" t="s">
        <v>12</v>
      </c>
      <c r="S43" s="894"/>
    </row>
    <row r="44" spans="1:19" s="13" customFormat="1" ht="12.75" customHeight="1">
      <c r="J44" s="12"/>
      <c r="K44" s="1114" t="s">
        <v>13</v>
      </c>
      <c r="L44" s="1114"/>
      <c r="M44" s="1114"/>
      <c r="N44" s="1114"/>
      <c r="O44" s="1114"/>
      <c r="P44" s="1114"/>
      <c r="Q44" s="1114"/>
      <c r="R44" s="1114"/>
      <c r="S44" s="1114"/>
    </row>
    <row r="45" spans="1:19" s="13" customFormat="1" ht="12.75" customHeight="1">
      <c r="J45" s="1114" t="s">
        <v>86</v>
      </c>
      <c r="K45" s="1114"/>
      <c r="L45" s="1114"/>
      <c r="M45" s="1114"/>
      <c r="N45" s="1114"/>
      <c r="O45" s="1114"/>
      <c r="P45" s="1114"/>
      <c r="Q45" s="1114"/>
      <c r="R45" s="1114"/>
      <c r="S45" s="1114"/>
    </row>
    <row r="46" spans="1:19" s="13" customFormat="1" ht="12.75">
      <c r="A46" s="12"/>
      <c r="B46" s="12"/>
      <c r="K46" s="12"/>
      <c r="L46" s="12"/>
      <c r="M46" s="12"/>
      <c r="N46" s="12"/>
      <c r="O46" s="12"/>
      <c r="P46" s="12"/>
      <c r="Q46" s="893" t="s">
        <v>83</v>
      </c>
      <c r="R46" s="893"/>
      <c r="S46" s="893"/>
    </row>
  </sheetData>
  <mergeCells count="15">
    <mergeCell ref="R1:S1"/>
    <mergeCell ref="R43:S43"/>
    <mergeCell ref="K44:S44"/>
    <mergeCell ref="B3:T3"/>
    <mergeCell ref="A5:B5"/>
    <mergeCell ref="A7:A8"/>
    <mergeCell ref="B7:B8"/>
    <mergeCell ref="G1:M1"/>
    <mergeCell ref="E2:O2"/>
    <mergeCell ref="Q46:S46"/>
    <mergeCell ref="O7:R7"/>
    <mergeCell ref="J45:S45"/>
    <mergeCell ref="C7:F7"/>
    <mergeCell ref="K7:N7"/>
    <mergeCell ref="G7:J7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0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45"/>
  <sheetViews>
    <sheetView zoomScale="80" zoomScaleNormal="80" zoomScaleSheetLayoutView="100" workbookViewId="0">
      <selection activeCell="O15" sqref="O15"/>
    </sheetView>
  </sheetViews>
  <sheetFormatPr defaultRowHeight="15"/>
  <cols>
    <col min="1" max="1" width="6.85546875" style="60" customWidth="1"/>
    <col min="2" max="2" width="19.85546875" style="60" customWidth="1"/>
    <col min="3" max="3" width="15.42578125" style="60" customWidth="1"/>
    <col min="4" max="4" width="14.85546875" style="60" customWidth="1"/>
    <col min="5" max="5" width="11.85546875" style="60" customWidth="1"/>
    <col min="6" max="6" width="9.85546875" style="60" customWidth="1"/>
    <col min="7" max="7" width="12.7109375" style="60" customWidth="1"/>
    <col min="8" max="9" width="11" style="60" customWidth="1"/>
    <col min="10" max="10" width="14.140625" style="60" customWidth="1"/>
    <col min="11" max="11" width="12.28515625" style="60" customWidth="1"/>
    <col min="12" max="12" width="13.140625" style="60" customWidth="1"/>
    <col min="13" max="13" width="9.7109375" style="60" customWidth="1"/>
    <col min="14" max="14" width="9.5703125" style="60" customWidth="1"/>
    <col min="15" max="15" width="12.7109375" style="60" customWidth="1"/>
    <col min="16" max="16" width="13.28515625" style="60" customWidth="1"/>
    <col min="17" max="17" width="11.28515625" style="60" customWidth="1"/>
    <col min="18" max="18" width="9.28515625" style="60" customWidth="1"/>
    <col min="19" max="19" width="9.140625" style="60"/>
    <col min="20" max="20" width="12.28515625" style="60" customWidth="1"/>
    <col min="21" max="16384" width="9.140625" style="60"/>
  </cols>
  <sheetData>
    <row r="1" spans="1:20" s="13" customFormat="1" ht="15.75">
      <c r="C1" s="37"/>
      <c r="D1" s="37"/>
      <c r="E1" s="37"/>
      <c r="F1" s="37"/>
      <c r="G1" s="37"/>
      <c r="H1" s="37"/>
      <c r="I1" s="85" t="s">
        <v>0</v>
      </c>
      <c r="J1" s="37"/>
      <c r="Q1" s="1112" t="s">
        <v>575</v>
      </c>
      <c r="R1" s="1112"/>
    </row>
    <row r="2" spans="1:20" s="13" customFormat="1" ht="20.25">
      <c r="G2" s="957" t="s">
        <v>882</v>
      </c>
      <c r="H2" s="957"/>
      <c r="I2" s="957"/>
      <c r="J2" s="957"/>
      <c r="K2" s="957"/>
      <c r="L2" s="957"/>
      <c r="M2" s="957"/>
      <c r="N2" s="36"/>
      <c r="O2" s="36"/>
      <c r="P2" s="36"/>
      <c r="Q2" s="36"/>
    </row>
    <row r="3" spans="1:20" ht="18">
      <c r="B3" s="1273" t="s">
        <v>977</v>
      </c>
      <c r="C3" s="1273"/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  <c r="O3" s="1273"/>
      <c r="P3" s="1273"/>
      <c r="Q3" s="1273"/>
      <c r="R3" s="1273"/>
      <c r="S3" s="1273"/>
      <c r="T3" s="1273"/>
    </row>
    <row r="4" spans="1:20" ht="15.75">
      <c r="C4" s="61"/>
      <c r="D4" s="62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</row>
    <row r="5" spans="1:20">
      <c r="A5" s="70" t="s">
        <v>759</v>
      </c>
    </row>
    <row r="6" spans="1:20">
      <c r="B6" s="63"/>
      <c r="Q6" s="91" t="s">
        <v>148</v>
      </c>
    </row>
    <row r="7" spans="1:20" s="64" customFormat="1" ht="32.450000000000003" customHeight="1">
      <c r="A7" s="936" t="s">
        <v>2</v>
      </c>
      <c r="B7" s="1274" t="s">
        <v>3</v>
      </c>
      <c r="C7" s="1271" t="s">
        <v>483</v>
      </c>
      <c r="D7" s="1271"/>
      <c r="E7" s="1271"/>
      <c r="F7" s="1271"/>
      <c r="G7" s="1271" t="s">
        <v>484</v>
      </c>
      <c r="H7" s="1271"/>
      <c r="I7" s="1271"/>
      <c r="J7" s="1271"/>
      <c r="K7" s="1271" t="s">
        <v>485</v>
      </c>
      <c r="L7" s="1271"/>
      <c r="M7" s="1271"/>
      <c r="N7" s="1271"/>
      <c r="O7" s="1271" t="s">
        <v>486</v>
      </c>
      <c r="P7" s="1271"/>
      <c r="Q7" s="1271"/>
      <c r="R7" s="1274"/>
      <c r="S7" s="1276" t="s">
        <v>170</v>
      </c>
    </row>
    <row r="8" spans="1:20" s="65" customFormat="1" ht="75" customHeight="1">
      <c r="A8" s="936"/>
      <c r="B8" s="1275"/>
      <c r="C8" s="449" t="s">
        <v>167</v>
      </c>
      <c r="D8" s="459" t="s">
        <v>169</v>
      </c>
      <c r="E8" s="449" t="s">
        <v>147</v>
      </c>
      <c r="F8" s="459" t="s">
        <v>168</v>
      </c>
      <c r="G8" s="449" t="s">
        <v>258</v>
      </c>
      <c r="H8" s="459" t="s">
        <v>169</v>
      </c>
      <c r="I8" s="449" t="s">
        <v>147</v>
      </c>
      <c r="J8" s="459" t="s">
        <v>168</v>
      </c>
      <c r="K8" s="449" t="s">
        <v>258</v>
      </c>
      <c r="L8" s="459" t="s">
        <v>169</v>
      </c>
      <c r="M8" s="449" t="s">
        <v>147</v>
      </c>
      <c r="N8" s="459" t="s">
        <v>168</v>
      </c>
      <c r="O8" s="449" t="s">
        <v>258</v>
      </c>
      <c r="P8" s="459" t="s">
        <v>169</v>
      </c>
      <c r="Q8" s="449" t="s">
        <v>147</v>
      </c>
      <c r="R8" s="460" t="s">
        <v>168</v>
      </c>
      <c r="S8" s="1276"/>
    </row>
    <row r="9" spans="1:20" s="65" customFormat="1" ht="16.149999999999999" customHeight="1">
      <c r="A9" s="339">
        <v>1</v>
      </c>
      <c r="B9" s="461">
        <v>2</v>
      </c>
      <c r="C9" s="457">
        <v>3</v>
      </c>
      <c r="D9" s="457">
        <v>4</v>
      </c>
      <c r="E9" s="457">
        <v>5</v>
      </c>
      <c r="F9" s="457">
        <v>6</v>
      </c>
      <c r="G9" s="457">
        <v>7</v>
      </c>
      <c r="H9" s="457">
        <v>8</v>
      </c>
      <c r="I9" s="457">
        <v>9</v>
      </c>
      <c r="J9" s="457">
        <v>10</v>
      </c>
      <c r="K9" s="457">
        <v>11</v>
      </c>
      <c r="L9" s="457">
        <v>12</v>
      </c>
      <c r="M9" s="457">
        <v>13</v>
      </c>
      <c r="N9" s="457">
        <v>14</v>
      </c>
      <c r="O9" s="457">
        <v>15</v>
      </c>
      <c r="P9" s="457">
        <v>16</v>
      </c>
      <c r="Q9" s="457">
        <v>17</v>
      </c>
      <c r="R9" s="462">
        <v>18</v>
      </c>
      <c r="S9" s="463">
        <v>19</v>
      </c>
    </row>
    <row r="10" spans="1:20" s="65" customFormat="1" ht="16.149999999999999" customHeight="1">
      <c r="A10" s="84">
        <v>1</v>
      </c>
      <c r="B10" s="225" t="s">
        <v>685</v>
      </c>
      <c r="C10" s="306">
        <v>0</v>
      </c>
      <c r="D10" s="306">
        <v>0</v>
      </c>
      <c r="E10" s="306">
        <v>0</v>
      </c>
      <c r="F10" s="306">
        <v>0</v>
      </c>
      <c r="G10" s="306">
        <v>0</v>
      </c>
      <c r="H10" s="306">
        <v>0</v>
      </c>
      <c r="I10" s="306">
        <v>0</v>
      </c>
      <c r="J10" s="306">
        <v>0</v>
      </c>
      <c r="K10" s="306">
        <v>0</v>
      </c>
      <c r="L10" s="306">
        <v>0</v>
      </c>
      <c r="M10" s="306">
        <v>0</v>
      </c>
      <c r="N10" s="306">
        <v>0</v>
      </c>
      <c r="O10" s="306">
        <v>0</v>
      </c>
      <c r="P10" s="306">
        <v>0</v>
      </c>
      <c r="Q10" s="306">
        <v>0</v>
      </c>
      <c r="R10" s="306">
        <v>0</v>
      </c>
      <c r="S10" s="306">
        <v>0</v>
      </c>
    </row>
    <row r="11" spans="1:20" s="65" customFormat="1" ht="16.149999999999999" customHeight="1">
      <c r="A11" s="84">
        <v>2</v>
      </c>
      <c r="B11" s="225" t="s">
        <v>686</v>
      </c>
      <c r="C11" s="306">
        <v>0</v>
      </c>
      <c r="D11" s="306">
        <v>0</v>
      </c>
      <c r="E11" s="306">
        <v>0</v>
      </c>
      <c r="F11" s="306">
        <v>0</v>
      </c>
      <c r="G11" s="306">
        <v>0</v>
      </c>
      <c r="H11" s="306">
        <v>0</v>
      </c>
      <c r="I11" s="306">
        <v>0</v>
      </c>
      <c r="J11" s="306">
        <v>0</v>
      </c>
      <c r="K11" s="306">
        <v>0</v>
      </c>
      <c r="L11" s="306">
        <v>0</v>
      </c>
      <c r="M11" s="306">
        <v>0</v>
      </c>
      <c r="N11" s="306">
        <v>0</v>
      </c>
      <c r="O11" s="306">
        <v>0</v>
      </c>
      <c r="P11" s="306">
        <v>0</v>
      </c>
      <c r="Q11" s="306">
        <v>0</v>
      </c>
      <c r="R11" s="306">
        <v>0</v>
      </c>
      <c r="S11" s="306">
        <v>0</v>
      </c>
    </row>
    <row r="12" spans="1:20" s="65" customFormat="1" ht="16.149999999999999" customHeight="1">
      <c r="A12" s="84">
        <v>3</v>
      </c>
      <c r="B12" s="225" t="s">
        <v>687</v>
      </c>
      <c r="C12" s="306">
        <v>0</v>
      </c>
      <c r="D12" s="306">
        <v>0</v>
      </c>
      <c r="E12" s="306">
        <v>0</v>
      </c>
      <c r="F12" s="306">
        <v>0</v>
      </c>
      <c r="G12" s="306">
        <v>0</v>
      </c>
      <c r="H12" s="306">
        <v>0</v>
      </c>
      <c r="I12" s="306">
        <v>0</v>
      </c>
      <c r="J12" s="306">
        <v>0</v>
      </c>
      <c r="K12" s="306">
        <v>0</v>
      </c>
      <c r="L12" s="306">
        <v>0</v>
      </c>
      <c r="M12" s="306">
        <v>0</v>
      </c>
      <c r="N12" s="306">
        <v>0</v>
      </c>
      <c r="O12" s="306">
        <v>0</v>
      </c>
      <c r="P12" s="306">
        <v>0</v>
      </c>
      <c r="Q12" s="306">
        <v>0</v>
      </c>
      <c r="R12" s="306">
        <v>0</v>
      </c>
      <c r="S12" s="306">
        <v>0</v>
      </c>
    </row>
    <row r="13" spans="1:20" s="65" customFormat="1" ht="16.149999999999999" customHeight="1">
      <c r="A13" s="84">
        <v>4</v>
      </c>
      <c r="B13" s="225" t="s">
        <v>688</v>
      </c>
      <c r="C13" s="306">
        <v>0</v>
      </c>
      <c r="D13" s="306">
        <v>0</v>
      </c>
      <c r="E13" s="306">
        <v>0</v>
      </c>
      <c r="F13" s="306">
        <v>0</v>
      </c>
      <c r="G13" s="306">
        <v>0</v>
      </c>
      <c r="H13" s="306">
        <v>0</v>
      </c>
      <c r="I13" s="306">
        <v>0</v>
      </c>
      <c r="J13" s="306">
        <v>0</v>
      </c>
      <c r="K13" s="306">
        <v>0</v>
      </c>
      <c r="L13" s="306">
        <v>0</v>
      </c>
      <c r="M13" s="306">
        <v>0</v>
      </c>
      <c r="N13" s="306">
        <v>0</v>
      </c>
      <c r="O13" s="306">
        <v>0</v>
      </c>
      <c r="P13" s="306">
        <v>0</v>
      </c>
      <c r="Q13" s="306">
        <v>0</v>
      </c>
      <c r="R13" s="306">
        <v>0</v>
      </c>
      <c r="S13" s="306">
        <v>0</v>
      </c>
    </row>
    <row r="14" spans="1:20" s="65" customFormat="1" ht="16.149999999999999" customHeight="1">
      <c r="A14" s="84">
        <v>5</v>
      </c>
      <c r="B14" s="225" t="s">
        <v>689</v>
      </c>
      <c r="C14" s="306">
        <v>0</v>
      </c>
      <c r="D14" s="306">
        <v>0</v>
      </c>
      <c r="E14" s="306">
        <v>0</v>
      </c>
      <c r="F14" s="306">
        <v>0</v>
      </c>
      <c r="G14" s="306">
        <v>0</v>
      </c>
      <c r="H14" s="306">
        <v>0</v>
      </c>
      <c r="I14" s="306">
        <v>0</v>
      </c>
      <c r="J14" s="306">
        <v>0</v>
      </c>
      <c r="K14" s="306">
        <v>0</v>
      </c>
      <c r="L14" s="306">
        <v>0</v>
      </c>
      <c r="M14" s="306">
        <v>0</v>
      </c>
      <c r="N14" s="306">
        <v>0</v>
      </c>
      <c r="O14" s="306">
        <v>0</v>
      </c>
      <c r="P14" s="306">
        <v>0</v>
      </c>
      <c r="Q14" s="306">
        <v>0</v>
      </c>
      <c r="R14" s="306">
        <v>0</v>
      </c>
      <c r="S14" s="306">
        <v>0</v>
      </c>
    </row>
    <row r="15" spans="1:20" s="65" customFormat="1" ht="16.149999999999999" customHeight="1">
      <c r="A15" s="84">
        <v>6</v>
      </c>
      <c r="B15" s="225" t="s">
        <v>690</v>
      </c>
      <c r="C15" s="306">
        <v>0</v>
      </c>
      <c r="D15" s="306">
        <v>0</v>
      </c>
      <c r="E15" s="306">
        <v>0</v>
      </c>
      <c r="F15" s="306">
        <v>0</v>
      </c>
      <c r="G15" s="306">
        <v>0</v>
      </c>
      <c r="H15" s="306">
        <v>0</v>
      </c>
      <c r="I15" s="306">
        <v>0</v>
      </c>
      <c r="J15" s="306">
        <v>0</v>
      </c>
      <c r="K15" s="306">
        <v>0</v>
      </c>
      <c r="L15" s="306">
        <v>0</v>
      </c>
      <c r="M15" s="306">
        <v>0</v>
      </c>
      <c r="N15" s="306">
        <v>0</v>
      </c>
      <c r="O15" s="306">
        <v>0</v>
      </c>
      <c r="P15" s="306">
        <v>0</v>
      </c>
      <c r="Q15" s="306">
        <v>0</v>
      </c>
      <c r="R15" s="306">
        <v>0</v>
      </c>
      <c r="S15" s="306">
        <v>0</v>
      </c>
    </row>
    <row r="16" spans="1:20" s="65" customFormat="1" ht="16.149999999999999" customHeight="1">
      <c r="A16" s="84">
        <v>7</v>
      </c>
      <c r="B16" s="225" t="s">
        <v>691</v>
      </c>
      <c r="C16" s="306">
        <v>0</v>
      </c>
      <c r="D16" s="306">
        <v>0</v>
      </c>
      <c r="E16" s="306">
        <v>0</v>
      </c>
      <c r="F16" s="306">
        <v>0</v>
      </c>
      <c r="G16" s="306">
        <v>0</v>
      </c>
      <c r="H16" s="306">
        <v>0</v>
      </c>
      <c r="I16" s="306">
        <v>0</v>
      </c>
      <c r="J16" s="306">
        <v>0</v>
      </c>
      <c r="K16" s="306">
        <v>0</v>
      </c>
      <c r="L16" s="306">
        <v>0</v>
      </c>
      <c r="M16" s="306">
        <v>0</v>
      </c>
      <c r="N16" s="306">
        <v>0</v>
      </c>
      <c r="O16" s="306">
        <v>0</v>
      </c>
      <c r="P16" s="306">
        <v>0</v>
      </c>
      <c r="Q16" s="306">
        <v>0</v>
      </c>
      <c r="R16" s="306">
        <v>0</v>
      </c>
      <c r="S16" s="306">
        <v>0</v>
      </c>
    </row>
    <row r="17" spans="1:19" s="65" customFormat="1" ht="16.149999999999999" customHeight="1">
      <c r="A17" s="84">
        <v>8</v>
      </c>
      <c r="B17" s="225" t="s">
        <v>692</v>
      </c>
      <c r="C17" s="306">
        <v>0</v>
      </c>
      <c r="D17" s="306">
        <v>0</v>
      </c>
      <c r="E17" s="306">
        <v>0</v>
      </c>
      <c r="F17" s="306">
        <v>0</v>
      </c>
      <c r="G17" s="306">
        <v>0</v>
      </c>
      <c r="H17" s="306">
        <v>0</v>
      </c>
      <c r="I17" s="306">
        <v>0</v>
      </c>
      <c r="J17" s="306">
        <v>0</v>
      </c>
      <c r="K17" s="306">
        <v>0</v>
      </c>
      <c r="L17" s="306">
        <v>0</v>
      </c>
      <c r="M17" s="306">
        <v>0</v>
      </c>
      <c r="N17" s="306">
        <v>0</v>
      </c>
      <c r="O17" s="306">
        <v>0</v>
      </c>
      <c r="P17" s="306">
        <v>0</v>
      </c>
      <c r="Q17" s="306">
        <v>0</v>
      </c>
      <c r="R17" s="306">
        <v>0</v>
      </c>
      <c r="S17" s="306">
        <v>0</v>
      </c>
    </row>
    <row r="18" spans="1:19" s="65" customFormat="1" ht="16.149999999999999" customHeight="1">
      <c r="A18" s="84">
        <v>9</v>
      </c>
      <c r="B18" s="225" t="s">
        <v>693</v>
      </c>
      <c r="C18" s="306">
        <v>0</v>
      </c>
      <c r="D18" s="306">
        <v>0</v>
      </c>
      <c r="E18" s="306">
        <v>0</v>
      </c>
      <c r="F18" s="306">
        <v>0</v>
      </c>
      <c r="G18" s="306">
        <v>0</v>
      </c>
      <c r="H18" s="306">
        <v>0</v>
      </c>
      <c r="I18" s="306">
        <v>0</v>
      </c>
      <c r="J18" s="306">
        <v>0</v>
      </c>
      <c r="K18" s="306">
        <v>0</v>
      </c>
      <c r="L18" s="306">
        <v>0</v>
      </c>
      <c r="M18" s="306">
        <v>0</v>
      </c>
      <c r="N18" s="306">
        <v>0</v>
      </c>
      <c r="O18" s="306">
        <v>0</v>
      </c>
      <c r="P18" s="306">
        <v>0</v>
      </c>
      <c r="Q18" s="306">
        <v>0</v>
      </c>
      <c r="R18" s="306">
        <v>0</v>
      </c>
      <c r="S18" s="306">
        <v>0</v>
      </c>
    </row>
    <row r="19" spans="1:19" s="65" customFormat="1" ht="16.149999999999999" customHeight="1">
      <c r="A19" s="84">
        <v>10</v>
      </c>
      <c r="B19" s="225" t="s">
        <v>694</v>
      </c>
      <c r="C19" s="306">
        <v>0</v>
      </c>
      <c r="D19" s="306">
        <v>0</v>
      </c>
      <c r="E19" s="306">
        <v>0</v>
      </c>
      <c r="F19" s="306">
        <v>0</v>
      </c>
      <c r="G19" s="306">
        <v>0</v>
      </c>
      <c r="H19" s="306">
        <v>0</v>
      </c>
      <c r="I19" s="306">
        <v>0</v>
      </c>
      <c r="J19" s="306">
        <v>0</v>
      </c>
      <c r="K19" s="306">
        <v>0</v>
      </c>
      <c r="L19" s="306">
        <v>0</v>
      </c>
      <c r="M19" s="306">
        <v>0</v>
      </c>
      <c r="N19" s="306">
        <v>0</v>
      </c>
      <c r="O19" s="306">
        <v>0</v>
      </c>
      <c r="P19" s="306">
        <v>0</v>
      </c>
      <c r="Q19" s="306">
        <v>0</v>
      </c>
      <c r="R19" s="306">
        <v>0</v>
      </c>
      <c r="S19" s="306">
        <v>0</v>
      </c>
    </row>
    <row r="20" spans="1:19" s="65" customFormat="1" ht="16.149999999999999" customHeight="1">
      <c r="A20" s="84">
        <v>11</v>
      </c>
      <c r="B20" s="225" t="s">
        <v>695</v>
      </c>
      <c r="C20" s="306">
        <v>0</v>
      </c>
      <c r="D20" s="306">
        <v>0</v>
      </c>
      <c r="E20" s="306">
        <v>0</v>
      </c>
      <c r="F20" s="306">
        <v>0</v>
      </c>
      <c r="G20" s="306">
        <v>0</v>
      </c>
      <c r="H20" s="306">
        <v>0</v>
      </c>
      <c r="I20" s="306">
        <v>0</v>
      </c>
      <c r="J20" s="306">
        <v>0</v>
      </c>
      <c r="K20" s="306">
        <v>0</v>
      </c>
      <c r="L20" s="306">
        <v>0</v>
      </c>
      <c r="M20" s="306">
        <v>0</v>
      </c>
      <c r="N20" s="306">
        <v>0</v>
      </c>
      <c r="O20" s="306">
        <v>0</v>
      </c>
      <c r="P20" s="306">
        <v>0</v>
      </c>
      <c r="Q20" s="306">
        <v>0</v>
      </c>
      <c r="R20" s="306">
        <v>0</v>
      </c>
      <c r="S20" s="306">
        <v>0</v>
      </c>
    </row>
    <row r="21" spans="1:19" s="65" customFormat="1" ht="16.149999999999999" customHeight="1">
      <c r="A21" s="84">
        <v>12</v>
      </c>
      <c r="B21" s="225" t="s">
        <v>696</v>
      </c>
      <c r="C21" s="306">
        <v>0</v>
      </c>
      <c r="D21" s="306">
        <v>0</v>
      </c>
      <c r="E21" s="306">
        <v>0</v>
      </c>
      <c r="F21" s="306">
        <v>0</v>
      </c>
      <c r="G21" s="306">
        <v>0</v>
      </c>
      <c r="H21" s="306">
        <v>0</v>
      </c>
      <c r="I21" s="306">
        <v>0</v>
      </c>
      <c r="J21" s="306">
        <v>0</v>
      </c>
      <c r="K21" s="306">
        <v>0</v>
      </c>
      <c r="L21" s="306">
        <v>0</v>
      </c>
      <c r="M21" s="306">
        <v>0</v>
      </c>
      <c r="N21" s="306">
        <v>0</v>
      </c>
      <c r="O21" s="306">
        <v>0</v>
      </c>
      <c r="P21" s="306">
        <v>0</v>
      </c>
      <c r="Q21" s="306">
        <v>0</v>
      </c>
      <c r="R21" s="306">
        <v>0</v>
      </c>
      <c r="S21" s="306">
        <v>0</v>
      </c>
    </row>
    <row r="22" spans="1:19" s="65" customFormat="1" ht="16.149999999999999" customHeight="1">
      <c r="A22" s="84">
        <v>13</v>
      </c>
      <c r="B22" s="225" t="s">
        <v>697</v>
      </c>
      <c r="C22" s="306">
        <v>0</v>
      </c>
      <c r="D22" s="306">
        <v>0</v>
      </c>
      <c r="E22" s="306">
        <v>0</v>
      </c>
      <c r="F22" s="306">
        <v>0</v>
      </c>
      <c r="G22" s="306">
        <v>0</v>
      </c>
      <c r="H22" s="306">
        <v>0</v>
      </c>
      <c r="I22" s="306">
        <v>0</v>
      </c>
      <c r="J22" s="306">
        <v>0</v>
      </c>
      <c r="K22" s="306">
        <v>0</v>
      </c>
      <c r="L22" s="306">
        <v>0</v>
      </c>
      <c r="M22" s="306">
        <v>0</v>
      </c>
      <c r="N22" s="306">
        <v>0</v>
      </c>
      <c r="O22" s="306">
        <v>0</v>
      </c>
      <c r="P22" s="306">
        <v>0</v>
      </c>
      <c r="Q22" s="306">
        <v>0</v>
      </c>
      <c r="R22" s="306">
        <v>0</v>
      </c>
      <c r="S22" s="306">
        <v>0</v>
      </c>
    </row>
    <row r="23" spans="1:19" s="65" customFormat="1" ht="16.149999999999999" customHeight="1">
      <c r="A23" s="84">
        <v>14</v>
      </c>
      <c r="B23" s="225" t="s">
        <v>698</v>
      </c>
      <c r="C23" s="306">
        <v>0</v>
      </c>
      <c r="D23" s="306">
        <v>0</v>
      </c>
      <c r="E23" s="306">
        <v>0</v>
      </c>
      <c r="F23" s="306">
        <v>0</v>
      </c>
      <c r="G23" s="306">
        <v>0</v>
      </c>
      <c r="H23" s="306">
        <v>0</v>
      </c>
      <c r="I23" s="306">
        <v>0</v>
      </c>
      <c r="J23" s="306">
        <v>0</v>
      </c>
      <c r="K23" s="306">
        <v>0</v>
      </c>
      <c r="L23" s="306">
        <v>0</v>
      </c>
      <c r="M23" s="306">
        <v>0</v>
      </c>
      <c r="N23" s="306">
        <v>0</v>
      </c>
      <c r="O23" s="306">
        <v>0</v>
      </c>
      <c r="P23" s="306">
        <v>0</v>
      </c>
      <c r="Q23" s="306">
        <v>0</v>
      </c>
      <c r="R23" s="306">
        <v>0</v>
      </c>
      <c r="S23" s="306">
        <v>0</v>
      </c>
    </row>
    <row r="24" spans="1:19" s="65" customFormat="1" ht="16.149999999999999" customHeight="1">
      <c r="A24" s="84">
        <v>15</v>
      </c>
      <c r="B24" s="225" t="s">
        <v>699</v>
      </c>
      <c r="C24" s="306">
        <v>0</v>
      </c>
      <c r="D24" s="306">
        <v>0</v>
      </c>
      <c r="E24" s="306">
        <v>0</v>
      </c>
      <c r="F24" s="306">
        <v>0</v>
      </c>
      <c r="G24" s="306">
        <v>0</v>
      </c>
      <c r="H24" s="306">
        <v>0</v>
      </c>
      <c r="I24" s="306">
        <v>0</v>
      </c>
      <c r="J24" s="306">
        <v>0</v>
      </c>
      <c r="K24" s="306">
        <v>0</v>
      </c>
      <c r="L24" s="306">
        <v>0</v>
      </c>
      <c r="M24" s="306">
        <v>0</v>
      </c>
      <c r="N24" s="306">
        <v>0</v>
      </c>
      <c r="O24" s="306">
        <v>0</v>
      </c>
      <c r="P24" s="306">
        <v>0</v>
      </c>
      <c r="Q24" s="306">
        <v>0</v>
      </c>
      <c r="R24" s="306">
        <v>0</v>
      </c>
      <c r="S24" s="306">
        <v>0</v>
      </c>
    </row>
    <row r="25" spans="1:19" s="65" customFormat="1" ht="16.149999999999999" customHeight="1">
      <c r="A25" s="84">
        <v>16</v>
      </c>
      <c r="B25" s="227" t="s">
        <v>700</v>
      </c>
      <c r="C25" s="306">
        <v>0</v>
      </c>
      <c r="D25" s="306">
        <v>0</v>
      </c>
      <c r="E25" s="306">
        <v>0</v>
      </c>
      <c r="F25" s="306">
        <v>0</v>
      </c>
      <c r="G25" s="306">
        <v>0</v>
      </c>
      <c r="H25" s="306">
        <v>0</v>
      </c>
      <c r="I25" s="306">
        <v>0</v>
      </c>
      <c r="J25" s="306">
        <v>0</v>
      </c>
      <c r="K25" s="306">
        <v>0</v>
      </c>
      <c r="L25" s="306">
        <v>0</v>
      </c>
      <c r="M25" s="306">
        <v>0</v>
      </c>
      <c r="N25" s="306">
        <v>0</v>
      </c>
      <c r="O25" s="306">
        <v>0</v>
      </c>
      <c r="P25" s="306">
        <v>0</v>
      </c>
      <c r="Q25" s="306">
        <v>0</v>
      </c>
      <c r="R25" s="306">
        <v>0</v>
      </c>
      <c r="S25" s="306">
        <v>0</v>
      </c>
    </row>
    <row r="26" spans="1:19" s="65" customFormat="1" ht="16.149999999999999" customHeight="1">
      <c r="A26" s="84">
        <v>17</v>
      </c>
      <c r="B26" s="227" t="s">
        <v>701</v>
      </c>
      <c r="C26" s="306">
        <v>0</v>
      </c>
      <c r="D26" s="306">
        <v>0</v>
      </c>
      <c r="E26" s="306">
        <v>0</v>
      </c>
      <c r="F26" s="306">
        <v>0</v>
      </c>
      <c r="G26" s="306">
        <v>0</v>
      </c>
      <c r="H26" s="306">
        <v>0</v>
      </c>
      <c r="I26" s="306">
        <v>0</v>
      </c>
      <c r="J26" s="306">
        <v>0</v>
      </c>
      <c r="K26" s="306">
        <v>0</v>
      </c>
      <c r="L26" s="306">
        <v>0</v>
      </c>
      <c r="M26" s="306">
        <v>0</v>
      </c>
      <c r="N26" s="306">
        <v>0</v>
      </c>
      <c r="O26" s="306">
        <v>0</v>
      </c>
      <c r="P26" s="306">
        <v>0</v>
      </c>
      <c r="Q26" s="306">
        <v>0</v>
      </c>
      <c r="R26" s="306">
        <v>0</v>
      </c>
      <c r="S26" s="306">
        <v>0</v>
      </c>
    </row>
    <row r="27" spans="1:19" s="65" customFormat="1" ht="16.149999999999999" customHeight="1">
      <c r="A27" s="84">
        <v>18</v>
      </c>
      <c r="B27" s="227" t="s">
        <v>702</v>
      </c>
      <c r="C27" s="306">
        <v>0</v>
      </c>
      <c r="D27" s="306">
        <v>0</v>
      </c>
      <c r="E27" s="306">
        <v>0</v>
      </c>
      <c r="F27" s="306">
        <v>0</v>
      </c>
      <c r="G27" s="306">
        <v>0</v>
      </c>
      <c r="H27" s="306">
        <v>0</v>
      </c>
      <c r="I27" s="306">
        <v>0</v>
      </c>
      <c r="J27" s="306">
        <v>0</v>
      </c>
      <c r="K27" s="306">
        <v>0</v>
      </c>
      <c r="L27" s="306">
        <v>0</v>
      </c>
      <c r="M27" s="306">
        <v>0</v>
      </c>
      <c r="N27" s="306">
        <v>0</v>
      </c>
      <c r="O27" s="306">
        <v>0</v>
      </c>
      <c r="P27" s="306">
        <v>0</v>
      </c>
      <c r="Q27" s="306">
        <v>0</v>
      </c>
      <c r="R27" s="306">
        <v>0</v>
      </c>
      <c r="S27" s="306">
        <v>0</v>
      </c>
    </row>
    <row r="28" spans="1:19" s="65" customFormat="1" ht="16.149999999999999" customHeight="1">
      <c r="A28" s="84">
        <v>19</v>
      </c>
      <c r="B28" s="227" t="s">
        <v>703</v>
      </c>
      <c r="C28" s="306">
        <v>0</v>
      </c>
      <c r="D28" s="306">
        <v>0</v>
      </c>
      <c r="E28" s="306">
        <v>0</v>
      </c>
      <c r="F28" s="306">
        <v>0</v>
      </c>
      <c r="G28" s="306">
        <v>0</v>
      </c>
      <c r="H28" s="306">
        <v>0</v>
      </c>
      <c r="I28" s="306">
        <v>0</v>
      </c>
      <c r="J28" s="306">
        <v>0</v>
      </c>
      <c r="K28" s="306">
        <v>0</v>
      </c>
      <c r="L28" s="306">
        <v>0</v>
      </c>
      <c r="M28" s="306">
        <v>0</v>
      </c>
      <c r="N28" s="306">
        <v>0</v>
      </c>
      <c r="O28" s="306">
        <v>0</v>
      </c>
      <c r="P28" s="306">
        <v>0</v>
      </c>
      <c r="Q28" s="306">
        <v>0</v>
      </c>
      <c r="R28" s="306">
        <v>0</v>
      </c>
      <c r="S28" s="306">
        <v>0</v>
      </c>
    </row>
    <row r="29" spans="1:19" s="65" customFormat="1" ht="16.149999999999999" customHeight="1">
      <c r="A29" s="84">
        <v>20</v>
      </c>
      <c r="B29" s="227" t="s">
        <v>704</v>
      </c>
      <c r="C29" s="306">
        <v>0</v>
      </c>
      <c r="D29" s="306">
        <v>0</v>
      </c>
      <c r="E29" s="306">
        <v>0</v>
      </c>
      <c r="F29" s="306">
        <v>0</v>
      </c>
      <c r="G29" s="306">
        <v>0</v>
      </c>
      <c r="H29" s="306">
        <v>0</v>
      </c>
      <c r="I29" s="306">
        <v>0</v>
      </c>
      <c r="J29" s="306">
        <v>0</v>
      </c>
      <c r="K29" s="306">
        <v>0</v>
      </c>
      <c r="L29" s="306">
        <v>0</v>
      </c>
      <c r="M29" s="306">
        <v>0</v>
      </c>
      <c r="N29" s="306">
        <v>0</v>
      </c>
      <c r="O29" s="306">
        <v>0</v>
      </c>
      <c r="P29" s="306">
        <v>0</v>
      </c>
      <c r="Q29" s="306">
        <v>0</v>
      </c>
      <c r="R29" s="306">
        <v>0</v>
      </c>
      <c r="S29" s="306">
        <v>0</v>
      </c>
    </row>
    <row r="30" spans="1:19" s="65" customFormat="1" ht="16.149999999999999" customHeight="1">
      <c r="A30" s="84">
        <v>21</v>
      </c>
      <c r="B30" s="227" t="s">
        <v>705</v>
      </c>
      <c r="C30" s="306">
        <v>0</v>
      </c>
      <c r="D30" s="306">
        <v>0</v>
      </c>
      <c r="E30" s="306">
        <v>0</v>
      </c>
      <c r="F30" s="306">
        <v>0</v>
      </c>
      <c r="G30" s="306">
        <v>0</v>
      </c>
      <c r="H30" s="306">
        <v>0</v>
      </c>
      <c r="I30" s="306">
        <v>0</v>
      </c>
      <c r="J30" s="306">
        <v>0</v>
      </c>
      <c r="K30" s="306">
        <v>0</v>
      </c>
      <c r="L30" s="306">
        <v>0</v>
      </c>
      <c r="M30" s="306">
        <v>0</v>
      </c>
      <c r="N30" s="306">
        <v>0</v>
      </c>
      <c r="O30" s="306">
        <v>0</v>
      </c>
      <c r="P30" s="306">
        <v>0</v>
      </c>
      <c r="Q30" s="306">
        <v>0</v>
      </c>
      <c r="R30" s="306">
        <v>0</v>
      </c>
      <c r="S30" s="306">
        <v>0</v>
      </c>
    </row>
    <row r="31" spans="1:19" s="65" customFormat="1" ht="16.149999999999999" customHeight="1">
      <c r="A31" s="84">
        <v>22</v>
      </c>
      <c r="B31" s="227" t="s">
        <v>706</v>
      </c>
      <c r="C31" s="306">
        <v>0</v>
      </c>
      <c r="D31" s="306">
        <v>0</v>
      </c>
      <c r="E31" s="306">
        <v>0</v>
      </c>
      <c r="F31" s="306">
        <v>0</v>
      </c>
      <c r="G31" s="306">
        <v>0</v>
      </c>
      <c r="H31" s="306">
        <v>0</v>
      </c>
      <c r="I31" s="306">
        <v>0</v>
      </c>
      <c r="J31" s="306">
        <v>0</v>
      </c>
      <c r="K31" s="306">
        <v>0</v>
      </c>
      <c r="L31" s="306">
        <v>0</v>
      </c>
      <c r="M31" s="306">
        <v>0</v>
      </c>
      <c r="N31" s="306">
        <v>0</v>
      </c>
      <c r="O31" s="306">
        <v>0</v>
      </c>
      <c r="P31" s="306">
        <v>0</v>
      </c>
      <c r="Q31" s="306">
        <v>0</v>
      </c>
      <c r="R31" s="306">
        <v>0</v>
      </c>
      <c r="S31" s="306">
        <v>0</v>
      </c>
    </row>
    <row r="32" spans="1:19">
      <c r="A32" s="84">
        <v>23</v>
      </c>
      <c r="B32" s="227" t="s">
        <v>707</v>
      </c>
      <c r="C32" s="306">
        <v>0</v>
      </c>
      <c r="D32" s="306">
        <v>0</v>
      </c>
      <c r="E32" s="306">
        <v>0</v>
      </c>
      <c r="F32" s="306">
        <v>0</v>
      </c>
      <c r="G32" s="306">
        <v>0</v>
      </c>
      <c r="H32" s="306">
        <v>0</v>
      </c>
      <c r="I32" s="306">
        <v>0</v>
      </c>
      <c r="J32" s="306">
        <v>0</v>
      </c>
      <c r="K32" s="306">
        <v>0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306">
        <v>0</v>
      </c>
      <c r="R32" s="306">
        <v>0</v>
      </c>
      <c r="S32" s="306">
        <v>0</v>
      </c>
    </row>
    <row r="33" spans="1:45">
      <c r="A33" s="84">
        <v>24</v>
      </c>
      <c r="B33" s="227" t="s">
        <v>708</v>
      </c>
      <c r="C33" s="306">
        <v>0</v>
      </c>
      <c r="D33" s="306">
        <v>0</v>
      </c>
      <c r="E33" s="306">
        <v>0</v>
      </c>
      <c r="F33" s="306">
        <v>0</v>
      </c>
      <c r="G33" s="306">
        <v>0</v>
      </c>
      <c r="H33" s="306">
        <v>0</v>
      </c>
      <c r="I33" s="306">
        <v>0</v>
      </c>
      <c r="J33" s="306">
        <v>0</v>
      </c>
      <c r="K33" s="306">
        <v>0</v>
      </c>
      <c r="L33" s="306">
        <v>0</v>
      </c>
      <c r="M33" s="306">
        <v>0</v>
      </c>
      <c r="N33" s="306">
        <v>0</v>
      </c>
      <c r="O33" s="306">
        <v>0</v>
      </c>
      <c r="P33" s="306">
        <v>0</v>
      </c>
      <c r="Q33" s="306">
        <v>0</v>
      </c>
      <c r="R33" s="306">
        <v>0</v>
      </c>
      <c r="S33" s="306">
        <v>0</v>
      </c>
    </row>
    <row r="34" spans="1:45">
      <c r="A34" s="84">
        <v>25</v>
      </c>
      <c r="B34" s="227" t="s">
        <v>709</v>
      </c>
      <c r="C34" s="306">
        <v>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  <c r="K34" s="306">
        <v>0</v>
      </c>
      <c r="L34" s="306">
        <v>0</v>
      </c>
      <c r="M34" s="306">
        <v>0</v>
      </c>
      <c r="N34" s="306">
        <v>0</v>
      </c>
      <c r="O34" s="306">
        <v>0</v>
      </c>
      <c r="P34" s="306">
        <v>0</v>
      </c>
      <c r="Q34" s="306">
        <v>0</v>
      </c>
      <c r="R34" s="306">
        <v>0</v>
      </c>
      <c r="S34" s="306">
        <v>0</v>
      </c>
    </row>
    <row r="35" spans="1:45">
      <c r="A35" s="84">
        <v>26</v>
      </c>
      <c r="B35" s="227" t="s">
        <v>710</v>
      </c>
      <c r="C35" s="306">
        <v>0</v>
      </c>
      <c r="D35" s="306">
        <v>0</v>
      </c>
      <c r="E35" s="306">
        <v>0</v>
      </c>
      <c r="F35" s="306">
        <v>0</v>
      </c>
      <c r="G35" s="306">
        <v>0</v>
      </c>
      <c r="H35" s="306">
        <v>0</v>
      </c>
      <c r="I35" s="306">
        <v>0</v>
      </c>
      <c r="J35" s="306">
        <v>0</v>
      </c>
      <c r="K35" s="306">
        <v>0</v>
      </c>
      <c r="L35" s="306">
        <v>0</v>
      </c>
      <c r="M35" s="306">
        <v>0</v>
      </c>
      <c r="N35" s="306">
        <v>0</v>
      </c>
      <c r="O35" s="306">
        <v>0</v>
      </c>
      <c r="P35" s="306">
        <v>0</v>
      </c>
      <c r="Q35" s="306">
        <v>0</v>
      </c>
      <c r="R35" s="306">
        <v>0</v>
      </c>
      <c r="S35" s="306">
        <v>0</v>
      </c>
    </row>
    <row r="36" spans="1:45" s="66" customFormat="1">
      <c r="A36" s="84">
        <v>27</v>
      </c>
      <c r="B36" s="227" t="s">
        <v>711</v>
      </c>
      <c r="C36" s="306">
        <v>0</v>
      </c>
      <c r="D36" s="306">
        <v>0</v>
      </c>
      <c r="E36" s="306">
        <v>0</v>
      </c>
      <c r="F36" s="306">
        <v>0</v>
      </c>
      <c r="G36" s="306">
        <v>0</v>
      </c>
      <c r="H36" s="306">
        <v>0</v>
      </c>
      <c r="I36" s="306">
        <v>0</v>
      </c>
      <c r="J36" s="306">
        <v>0</v>
      </c>
      <c r="K36" s="306">
        <v>0</v>
      </c>
      <c r="L36" s="306">
        <v>0</v>
      </c>
      <c r="M36" s="306">
        <v>0</v>
      </c>
      <c r="N36" s="306">
        <v>0</v>
      </c>
      <c r="O36" s="306">
        <v>0</v>
      </c>
      <c r="P36" s="306">
        <v>0</v>
      </c>
      <c r="Q36" s="306">
        <v>0</v>
      </c>
      <c r="R36" s="306">
        <v>0</v>
      </c>
      <c r="S36" s="306">
        <v>0</v>
      </c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</row>
    <row r="37" spans="1:45">
      <c r="A37" s="84">
        <v>28</v>
      </c>
      <c r="B37" s="227" t="s">
        <v>712</v>
      </c>
      <c r="C37" s="306">
        <v>0</v>
      </c>
      <c r="D37" s="306">
        <v>0</v>
      </c>
      <c r="E37" s="306">
        <v>0</v>
      </c>
      <c r="F37" s="306">
        <v>0</v>
      </c>
      <c r="G37" s="306">
        <v>0</v>
      </c>
      <c r="H37" s="306">
        <v>0</v>
      </c>
      <c r="I37" s="306">
        <v>0</v>
      </c>
      <c r="J37" s="306">
        <v>0</v>
      </c>
      <c r="K37" s="306">
        <v>0</v>
      </c>
      <c r="L37" s="306">
        <v>0</v>
      </c>
      <c r="M37" s="306">
        <v>0</v>
      </c>
      <c r="N37" s="306">
        <v>0</v>
      </c>
      <c r="O37" s="306">
        <v>0</v>
      </c>
      <c r="P37" s="306">
        <v>0</v>
      </c>
      <c r="Q37" s="306">
        <v>0</v>
      </c>
      <c r="R37" s="306">
        <v>0</v>
      </c>
      <c r="S37" s="306">
        <v>0</v>
      </c>
    </row>
    <row r="38" spans="1:45">
      <c r="A38" s="84">
        <v>29</v>
      </c>
      <c r="B38" s="227" t="s">
        <v>713</v>
      </c>
      <c r="C38" s="306">
        <v>0</v>
      </c>
      <c r="D38" s="306">
        <v>0</v>
      </c>
      <c r="E38" s="306">
        <v>0</v>
      </c>
      <c r="F38" s="306">
        <v>0</v>
      </c>
      <c r="G38" s="306">
        <v>0</v>
      </c>
      <c r="H38" s="306">
        <v>0</v>
      </c>
      <c r="I38" s="306">
        <v>0</v>
      </c>
      <c r="J38" s="306">
        <v>0</v>
      </c>
      <c r="K38" s="306">
        <v>0</v>
      </c>
      <c r="L38" s="306">
        <v>0</v>
      </c>
      <c r="M38" s="306">
        <v>0</v>
      </c>
      <c r="N38" s="306">
        <v>0</v>
      </c>
      <c r="O38" s="306">
        <v>0</v>
      </c>
      <c r="P38" s="306">
        <v>0</v>
      </c>
      <c r="Q38" s="306">
        <v>0</v>
      </c>
      <c r="R38" s="306">
        <v>0</v>
      </c>
      <c r="S38" s="306">
        <v>0</v>
      </c>
    </row>
    <row r="39" spans="1:45">
      <c r="A39" s="84">
        <v>30</v>
      </c>
      <c r="B39" s="227" t="s">
        <v>714</v>
      </c>
      <c r="C39" s="306">
        <v>0</v>
      </c>
      <c r="D39" s="306">
        <v>0</v>
      </c>
      <c r="E39" s="306">
        <v>0</v>
      </c>
      <c r="F39" s="306">
        <v>0</v>
      </c>
      <c r="G39" s="306">
        <v>0</v>
      </c>
      <c r="H39" s="306">
        <v>0</v>
      </c>
      <c r="I39" s="306">
        <v>0</v>
      </c>
      <c r="J39" s="306">
        <v>0</v>
      </c>
      <c r="K39" s="306">
        <v>0</v>
      </c>
      <c r="L39" s="306">
        <v>0</v>
      </c>
      <c r="M39" s="306">
        <v>0</v>
      </c>
      <c r="N39" s="306">
        <v>0</v>
      </c>
      <c r="O39" s="306">
        <v>0</v>
      </c>
      <c r="P39" s="306">
        <v>0</v>
      </c>
      <c r="Q39" s="306">
        <v>0</v>
      </c>
      <c r="R39" s="306">
        <v>0</v>
      </c>
      <c r="S39" s="306">
        <v>0</v>
      </c>
    </row>
    <row r="40" spans="1:45">
      <c r="A40" s="418"/>
      <c r="B40" s="395" t="s">
        <v>715</v>
      </c>
      <c r="C40" s="458">
        <f t="shared" ref="C40:S40" si="0">SUM(C10:C39)</f>
        <v>0</v>
      </c>
      <c r="D40" s="458">
        <f t="shared" si="0"/>
        <v>0</v>
      </c>
      <c r="E40" s="458">
        <f t="shared" si="0"/>
        <v>0</v>
      </c>
      <c r="F40" s="458">
        <f t="shared" si="0"/>
        <v>0</v>
      </c>
      <c r="G40" s="458">
        <f t="shared" si="0"/>
        <v>0</v>
      </c>
      <c r="H40" s="458">
        <f t="shared" si="0"/>
        <v>0</v>
      </c>
      <c r="I40" s="458">
        <f t="shared" si="0"/>
        <v>0</v>
      </c>
      <c r="J40" s="458">
        <f t="shared" si="0"/>
        <v>0</v>
      </c>
      <c r="K40" s="458">
        <f t="shared" si="0"/>
        <v>0</v>
      </c>
      <c r="L40" s="458">
        <f t="shared" si="0"/>
        <v>0</v>
      </c>
      <c r="M40" s="458">
        <f t="shared" si="0"/>
        <v>0</v>
      </c>
      <c r="N40" s="458">
        <f t="shared" si="0"/>
        <v>0</v>
      </c>
      <c r="O40" s="458">
        <f t="shared" si="0"/>
        <v>0</v>
      </c>
      <c r="P40" s="458">
        <f t="shared" si="0"/>
        <v>0</v>
      </c>
      <c r="Q40" s="458">
        <f t="shared" si="0"/>
        <v>0</v>
      </c>
      <c r="R40" s="458">
        <f t="shared" si="0"/>
        <v>0</v>
      </c>
      <c r="S40" s="458">
        <f t="shared" si="0"/>
        <v>0</v>
      </c>
    </row>
    <row r="41" spans="1:45">
      <c r="A41" s="208" t="s">
        <v>522</v>
      </c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</row>
    <row r="42" spans="1:45" s="13" customFormat="1" ht="12.75">
      <c r="A42" s="12" t="s">
        <v>11</v>
      </c>
      <c r="G42" s="12"/>
      <c r="H42" s="12"/>
      <c r="K42" s="12"/>
      <c r="L42" s="12"/>
      <c r="M42" s="12"/>
      <c r="N42" s="12"/>
      <c r="O42" s="12"/>
      <c r="P42" s="12"/>
      <c r="Q42" s="12"/>
      <c r="R42" s="894" t="s">
        <v>12</v>
      </c>
      <c r="S42" s="894"/>
    </row>
    <row r="43" spans="1:45" s="13" customFormat="1" ht="12.75" customHeight="1">
      <c r="J43" s="12"/>
      <c r="K43" s="1114" t="s">
        <v>13</v>
      </c>
      <c r="L43" s="1114"/>
      <c r="M43" s="1114"/>
      <c r="N43" s="1114"/>
      <c r="O43" s="1114"/>
      <c r="P43" s="1114"/>
      <c r="Q43" s="1114"/>
      <c r="R43" s="1114"/>
      <c r="S43" s="1114"/>
    </row>
    <row r="44" spans="1:45" s="13" customFormat="1" ht="12.75" customHeight="1">
      <c r="J44" s="1114" t="s">
        <v>86</v>
      </c>
      <c r="K44" s="1114"/>
      <c r="L44" s="1114"/>
      <c r="M44" s="1114"/>
      <c r="N44" s="1114"/>
      <c r="O44" s="1114"/>
      <c r="P44" s="1114"/>
      <c r="Q44" s="1114"/>
      <c r="R44" s="1114"/>
      <c r="S44" s="1114"/>
    </row>
    <row r="45" spans="1:45" s="13" customFormat="1" ht="12.75">
      <c r="A45" s="12"/>
      <c r="B45" s="12"/>
      <c r="K45" s="12"/>
      <c r="L45" s="12"/>
      <c r="M45" s="12"/>
      <c r="N45" s="12"/>
      <c r="O45" s="12"/>
      <c r="P45" s="12"/>
      <c r="Q45" s="893" t="s">
        <v>83</v>
      </c>
      <c r="R45" s="893"/>
      <c r="S45" s="893"/>
    </row>
  </sheetData>
  <mergeCells count="14">
    <mergeCell ref="Q45:S45"/>
    <mergeCell ref="J44:S44"/>
    <mergeCell ref="S7:S8"/>
    <mergeCell ref="O7:R7"/>
    <mergeCell ref="Q1:R1"/>
    <mergeCell ref="B3:T3"/>
    <mergeCell ref="R42:S42"/>
    <mergeCell ref="K43:S43"/>
    <mergeCell ref="G2:M2"/>
    <mergeCell ref="A7:A8"/>
    <mergeCell ref="B7:B8"/>
    <mergeCell ref="C7:F7"/>
    <mergeCell ref="G7:J7"/>
    <mergeCell ref="K7:N7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58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47"/>
  <sheetViews>
    <sheetView topLeftCell="A7" zoomScaleSheetLayoutView="100" workbookViewId="0">
      <selection activeCell="C20" sqref="C20:G20"/>
    </sheetView>
  </sheetViews>
  <sheetFormatPr defaultRowHeight="15"/>
  <cols>
    <col min="1" max="1" width="6.42578125" style="791" customWidth="1"/>
    <col min="2" max="2" width="25.140625" style="791" customWidth="1"/>
    <col min="3" max="3" width="33.42578125" style="791" customWidth="1"/>
    <col min="4" max="4" width="34.42578125" style="791" customWidth="1"/>
    <col min="5" max="5" width="18.140625" style="791" customWidth="1"/>
    <col min="6" max="6" width="15.42578125" style="791" customWidth="1"/>
    <col min="7" max="7" width="15.7109375" style="791" customWidth="1"/>
    <col min="8" max="8" width="12.28515625" style="791" customWidth="1"/>
    <col min="9" max="257" width="9.140625" style="791"/>
    <col min="258" max="258" width="25.140625" style="791" customWidth="1"/>
    <col min="259" max="259" width="17.5703125" style="791" customWidth="1"/>
    <col min="260" max="260" width="19.7109375" style="791" customWidth="1"/>
    <col min="261" max="261" width="18.140625" style="791" customWidth="1"/>
    <col min="262" max="262" width="15.42578125" style="791" customWidth="1"/>
    <col min="263" max="263" width="15.7109375" style="791" customWidth="1"/>
    <col min="264" max="264" width="12.28515625" style="791" customWidth="1"/>
    <col min="265" max="513" width="9.140625" style="791"/>
    <col min="514" max="514" width="25.140625" style="791" customWidth="1"/>
    <col min="515" max="515" width="17.5703125" style="791" customWidth="1"/>
    <col min="516" max="516" width="19.7109375" style="791" customWidth="1"/>
    <col min="517" max="517" width="18.140625" style="791" customWidth="1"/>
    <col min="518" max="518" width="15.42578125" style="791" customWidth="1"/>
    <col min="519" max="519" width="15.7109375" style="791" customWidth="1"/>
    <col min="520" max="520" width="12.28515625" style="791" customWidth="1"/>
    <col min="521" max="769" width="9.140625" style="791"/>
    <col min="770" max="770" width="25.140625" style="791" customWidth="1"/>
    <col min="771" max="771" width="17.5703125" style="791" customWidth="1"/>
    <col min="772" max="772" width="19.7109375" style="791" customWidth="1"/>
    <col min="773" max="773" width="18.140625" style="791" customWidth="1"/>
    <col min="774" max="774" width="15.42578125" style="791" customWidth="1"/>
    <col min="775" max="775" width="15.7109375" style="791" customWidth="1"/>
    <col min="776" max="776" width="12.28515625" style="791" customWidth="1"/>
    <col min="777" max="1025" width="9.140625" style="791"/>
    <col min="1026" max="1026" width="25.140625" style="791" customWidth="1"/>
    <col min="1027" max="1027" width="17.5703125" style="791" customWidth="1"/>
    <col min="1028" max="1028" width="19.7109375" style="791" customWidth="1"/>
    <col min="1029" max="1029" width="18.140625" style="791" customWidth="1"/>
    <col min="1030" max="1030" width="15.42578125" style="791" customWidth="1"/>
    <col min="1031" max="1031" width="15.7109375" style="791" customWidth="1"/>
    <col min="1032" max="1032" width="12.28515625" style="791" customWidth="1"/>
    <col min="1033" max="1281" width="9.140625" style="791"/>
    <col min="1282" max="1282" width="25.140625" style="791" customWidth="1"/>
    <col min="1283" max="1283" width="17.5703125" style="791" customWidth="1"/>
    <col min="1284" max="1284" width="19.7109375" style="791" customWidth="1"/>
    <col min="1285" max="1285" width="18.140625" style="791" customWidth="1"/>
    <col min="1286" max="1286" width="15.42578125" style="791" customWidth="1"/>
    <col min="1287" max="1287" width="15.7109375" style="791" customWidth="1"/>
    <col min="1288" max="1288" width="12.28515625" style="791" customWidth="1"/>
    <col min="1289" max="1537" width="9.140625" style="791"/>
    <col min="1538" max="1538" width="25.140625" style="791" customWidth="1"/>
    <col min="1539" max="1539" width="17.5703125" style="791" customWidth="1"/>
    <col min="1540" max="1540" width="19.7109375" style="791" customWidth="1"/>
    <col min="1541" max="1541" width="18.140625" style="791" customWidth="1"/>
    <col min="1542" max="1542" width="15.42578125" style="791" customWidth="1"/>
    <col min="1543" max="1543" width="15.7109375" style="791" customWidth="1"/>
    <col min="1544" max="1544" width="12.28515625" style="791" customWidth="1"/>
    <col min="1545" max="1793" width="9.140625" style="791"/>
    <col min="1794" max="1794" width="25.140625" style="791" customWidth="1"/>
    <col min="1795" max="1795" width="17.5703125" style="791" customWidth="1"/>
    <col min="1796" max="1796" width="19.7109375" style="791" customWidth="1"/>
    <col min="1797" max="1797" width="18.140625" style="791" customWidth="1"/>
    <col min="1798" max="1798" width="15.42578125" style="791" customWidth="1"/>
    <col min="1799" max="1799" width="15.7109375" style="791" customWidth="1"/>
    <col min="1800" max="1800" width="12.28515625" style="791" customWidth="1"/>
    <col min="1801" max="2049" width="9.140625" style="791"/>
    <col min="2050" max="2050" width="25.140625" style="791" customWidth="1"/>
    <col min="2051" max="2051" width="17.5703125" style="791" customWidth="1"/>
    <col min="2052" max="2052" width="19.7109375" style="791" customWidth="1"/>
    <col min="2053" max="2053" width="18.140625" style="791" customWidth="1"/>
    <col min="2054" max="2054" width="15.42578125" style="791" customWidth="1"/>
    <col min="2055" max="2055" width="15.7109375" style="791" customWidth="1"/>
    <col min="2056" max="2056" width="12.28515625" style="791" customWidth="1"/>
    <col min="2057" max="2305" width="9.140625" style="791"/>
    <col min="2306" max="2306" width="25.140625" style="791" customWidth="1"/>
    <col min="2307" max="2307" width="17.5703125" style="791" customWidth="1"/>
    <col min="2308" max="2308" width="19.7109375" style="791" customWidth="1"/>
    <col min="2309" max="2309" width="18.140625" style="791" customWidth="1"/>
    <col min="2310" max="2310" width="15.42578125" style="791" customWidth="1"/>
    <col min="2311" max="2311" width="15.7109375" style="791" customWidth="1"/>
    <col min="2312" max="2312" width="12.28515625" style="791" customWidth="1"/>
    <col min="2313" max="2561" width="9.140625" style="791"/>
    <col min="2562" max="2562" width="25.140625" style="791" customWidth="1"/>
    <col min="2563" max="2563" width="17.5703125" style="791" customWidth="1"/>
    <col min="2564" max="2564" width="19.7109375" style="791" customWidth="1"/>
    <col min="2565" max="2565" width="18.140625" style="791" customWidth="1"/>
    <col min="2566" max="2566" width="15.42578125" style="791" customWidth="1"/>
    <col min="2567" max="2567" width="15.7109375" style="791" customWidth="1"/>
    <col min="2568" max="2568" width="12.28515625" style="791" customWidth="1"/>
    <col min="2569" max="2817" width="9.140625" style="791"/>
    <col min="2818" max="2818" width="25.140625" style="791" customWidth="1"/>
    <col min="2819" max="2819" width="17.5703125" style="791" customWidth="1"/>
    <col min="2820" max="2820" width="19.7109375" style="791" customWidth="1"/>
    <col min="2821" max="2821" width="18.140625" style="791" customWidth="1"/>
    <col min="2822" max="2822" width="15.42578125" style="791" customWidth="1"/>
    <col min="2823" max="2823" width="15.7109375" style="791" customWidth="1"/>
    <col min="2824" max="2824" width="12.28515625" style="791" customWidth="1"/>
    <col min="2825" max="3073" width="9.140625" style="791"/>
    <col min="3074" max="3074" width="25.140625" style="791" customWidth="1"/>
    <col min="3075" max="3075" width="17.5703125" style="791" customWidth="1"/>
    <col min="3076" max="3076" width="19.7109375" style="791" customWidth="1"/>
    <col min="3077" max="3077" width="18.140625" style="791" customWidth="1"/>
    <col min="3078" max="3078" width="15.42578125" style="791" customWidth="1"/>
    <col min="3079" max="3079" width="15.7109375" style="791" customWidth="1"/>
    <col min="3080" max="3080" width="12.28515625" style="791" customWidth="1"/>
    <col min="3081" max="3329" width="9.140625" style="791"/>
    <col min="3330" max="3330" width="25.140625" style="791" customWidth="1"/>
    <col min="3331" max="3331" width="17.5703125" style="791" customWidth="1"/>
    <col min="3332" max="3332" width="19.7109375" style="791" customWidth="1"/>
    <col min="3333" max="3333" width="18.140625" style="791" customWidth="1"/>
    <col min="3334" max="3334" width="15.42578125" style="791" customWidth="1"/>
    <col min="3335" max="3335" width="15.7109375" style="791" customWidth="1"/>
    <col min="3336" max="3336" width="12.28515625" style="791" customWidth="1"/>
    <col min="3337" max="3585" width="9.140625" style="791"/>
    <col min="3586" max="3586" width="25.140625" style="791" customWidth="1"/>
    <col min="3587" max="3587" width="17.5703125" style="791" customWidth="1"/>
    <col min="3588" max="3588" width="19.7109375" style="791" customWidth="1"/>
    <col min="3589" max="3589" width="18.140625" style="791" customWidth="1"/>
    <col min="3590" max="3590" width="15.42578125" style="791" customWidth="1"/>
    <col min="3591" max="3591" width="15.7109375" style="791" customWidth="1"/>
    <col min="3592" max="3592" width="12.28515625" style="791" customWidth="1"/>
    <col min="3593" max="3841" width="9.140625" style="791"/>
    <col min="3842" max="3842" width="25.140625" style="791" customWidth="1"/>
    <col min="3843" max="3843" width="17.5703125" style="791" customWidth="1"/>
    <col min="3844" max="3844" width="19.7109375" style="791" customWidth="1"/>
    <col min="3845" max="3845" width="18.140625" style="791" customWidth="1"/>
    <col min="3846" max="3846" width="15.42578125" style="791" customWidth="1"/>
    <col min="3847" max="3847" width="15.7109375" style="791" customWidth="1"/>
    <col min="3848" max="3848" width="12.28515625" style="791" customWidth="1"/>
    <col min="3849" max="4097" width="9.140625" style="791"/>
    <col min="4098" max="4098" width="25.140625" style="791" customWidth="1"/>
    <col min="4099" max="4099" width="17.5703125" style="791" customWidth="1"/>
    <col min="4100" max="4100" width="19.7109375" style="791" customWidth="1"/>
    <col min="4101" max="4101" width="18.140625" style="791" customWidth="1"/>
    <col min="4102" max="4102" width="15.42578125" style="791" customWidth="1"/>
    <col min="4103" max="4103" width="15.7109375" style="791" customWidth="1"/>
    <col min="4104" max="4104" width="12.28515625" style="791" customWidth="1"/>
    <col min="4105" max="4353" width="9.140625" style="791"/>
    <col min="4354" max="4354" width="25.140625" style="791" customWidth="1"/>
    <col min="4355" max="4355" width="17.5703125" style="791" customWidth="1"/>
    <col min="4356" max="4356" width="19.7109375" style="791" customWidth="1"/>
    <col min="4357" max="4357" width="18.140625" style="791" customWidth="1"/>
    <col min="4358" max="4358" width="15.42578125" style="791" customWidth="1"/>
    <col min="4359" max="4359" width="15.7109375" style="791" customWidth="1"/>
    <col min="4360" max="4360" width="12.28515625" style="791" customWidth="1"/>
    <col min="4361" max="4609" width="9.140625" style="791"/>
    <col min="4610" max="4610" width="25.140625" style="791" customWidth="1"/>
    <col min="4611" max="4611" width="17.5703125" style="791" customWidth="1"/>
    <col min="4612" max="4612" width="19.7109375" style="791" customWidth="1"/>
    <col min="4613" max="4613" width="18.140625" style="791" customWidth="1"/>
    <col min="4614" max="4614" width="15.42578125" style="791" customWidth="1"/>
    <col min="4615" max="4615" width="15.7109375" style="791" customWidth="1"/>
    <col min="4616" max="4616" width="12.28515625" style="791" customWidth="1"/>
    <col min="4617" max="4865" width="9.140625" style="791"/>
    <col min="4866" max="4866" width="25.140625" style="791" customWidth="1"/>
    <col min="4867" max="4867" width="17.5703125" style="791" customWidth="1"/>
    <col min="4868" max="4868" width="19.7109375" style="791" customWidth="1"/>
    <col min="4869" max="4869" width="18.140625" style="791" customWidth="1"/>
    <col min="4870" max="4870" width="15.42578125" style="791" customWidth="1"/>
    <col min="4871" max="4871" width="15.7109375" style="791" customWidth="1"/>
    <col min="4872" max="4872" width="12.28515625" style="791" customWidth="1"/>
    <col min="4873" max="5121" width="9.140625" style="791"/>
    <col min="5122" max="5122" width="25.140625" style="791" customWidth="1"/>
    <col min="5123" max="5123" width="17.5703125" style="791" customWidth="1"/>
    <col min="5124" max="5124" width="19.7109375" style="791" customWidth="1"/>
    <col min="5125" max="5125" width="18.140625" style="791" customWidth="1"/>
    <col min="5126" max="5126" width="15.42578125" style="791" customWidth="1"/>
    <col min="5127" max="5127" width="15.7109375" style="791" customWidth="1"/>
    <col min="5128" max="5128" width="12.28515625" style="791" customWidth="1"/>
    <col min="5129" max="5377" width="9.140625" style="791"/>
    <col min="5378" max="5378" width="25.140625" style="791" customWidth="1"/>
    <col min="5379" max="5379" width="17.5703125" style="791" customWidth="1"/>
    <col min="5380" max="5380" width="19.7109375" style="791" customWidth="1"/>
    <col min="5381" max="5381" width="18.140625" style="791" customWidth="1"/>
    <col min="5382" max="5382" width="15.42578125" style="791" customWidth="1"/>
    <col min="5383" max="5383" width="15.7109375" style="791" customWidth="1"/>
    <col min="5384" max="5384" width="12.28515625" style="791" customWidth="1"/>
    <col min="5385" max="5633" width="9.140625" style="791"/>
    <col min="5634" max="5634" width="25.140625" style="791" customWidth="1"/>
    <col min="5635" max="5635" width="17.5703125" style="791" customWidth="1"/>
    <col min="5636" max="5636" width="19.7109375" style="791" customWidth="1"/>
    <col min="5637" max="5637" width="18.140625" style="791" customWidth="1"/>
    <col min="5638" max="5638" width="15.42578125" style="791" customWidth="1"/>
    <col min="5639" max="5639" width="15.7109375" style="791" customWidth="1"/>
    <col min="5640" max="5640" width="12.28515625" style="791" customWidth="1"/>
    <col min="5641" max="5889" width="9.140625" style="791"/>
    <col min="5890" max="5890" width="25.140625" style="791" customWidth="1"/>
    <col min="5891" max="5891" width="17.5703125" style="791" customWidth="1"/>
    <col min="5892" max="5892" width="19.7109375" style="791" customWidth="1"/>
    <col min="5893" max="5893" width="18.140625" style="791" customWidth="1"/>
    <col min="5894" max="5894" width="15.42578125" style="791" customWidth="1"/>
    <col min="5895" max="5895" width="15.7109375" style="791" customWidth="1"/>
    <col min="5896" max="5896" width="12.28515625" style="791" customWidth="1"/>
    <col min="5897" max="6145" width="9.140625" style="791"/>
    <col min="6146" max="6146" width="25.140625" style="791" customWidth="1"/>
    <col min="6147" max="6147" width="17.5703125" style="791" customWidth="1"/>
    <col min="6148" max="6148" width="19.7109375" style="791" customWidth="1"/>
    <col min="6149" max="6149" width="18.140625" style="791" customWidth="1"/>
    <col min="6150" max="6150" width="15.42578125" style="791" customWidth="1"/>
    <col min="6151" max="6151" width="15.7109375" style="791" customWidth="1"/>
    <col min="6152" max="6152" width="12.28515625" style="791" customWidth="1"/>
    <col min="6153" max="6401" width="9.140625" style="791"/>
    <col min="6402" max="6402" width="25.140625" style="791" customWidth="1"/>
    <col min="6403" max="6403" width="17.5703125" style="791" customWidth="1"/>
    <col min="6404" max="6404" width="19.7109375" style="791" customWidth="1"/>
    <col min="6405" max="6405" width="18.140625" style="791" customWidth="1"/>
    <col min="6406" max="6406" width="15.42578125" style="791" customWidth="1"/>
    <col min="6407" max="6407" width="15.7109375" style="791" customWidth="1"/>
    <col min="6408" max="6408" width="12.28515625" style="791" customWidth="1"/>
    <col min="6409" max="6657" width="9.140625" style="791"/>
    <col min="6658" max="6658" width="25.140625" style="791" customWidth="1"/>
    <col min="6659" max="6659" width="17.5703125" style="791" customWidth="1"/>
    <col min="6660" max="6660" width="19.7109375" style="791" customWidth="1"/>
    <col min="6661" max="6661" width="18.140625" style="791" customWidth="1"/>
    <col min="6662" max="6662" width="15.42578125" style="791" customWidth="1"/>
    <col min="6663" max="6663" width="15.7109375" style="791" customWidth="1"/>
    <col min="6664" max="6664" width="12.28515625" style="791" customWidth="1"/>
    <col min="6665" max="6913" width="9.140625" style="791"/>
    <col min="6914" max="6914" width="25.140625" style="791" customWidth="1"/>
    <col min="6915" max="6915" width="17.5703125" style="791" customWidth="1"/>
    <col min="6916" max="6916" width="19.7109375" style="791" customWidth="1"/>
    <col min="6917" max="6917" width="18.140625" style="791" customWidth="1"/>
    <col min="6918" max="6918" width="15.42578125" style="791" customWidth="1"/>
    <col min="6919" max="6919" width="15.7109375" style="791" customWidth="1"/>
    <col min="6920" max="6920" width="12.28515625" style="791" customWidth="1"/>
    <col min="6921" max="7169" width="9.140625" style="791"/>
    <col min="7170" max="7170" width="25.140625" style="791" customWidth="1"/>
    <col min="7171" max="7171" width="17.5703125" style="791" customWidth="1"/>
    <col min="7172" max="7172" width="19.7109375" style="791" customWidth="1"/>
    <col min="7173" max="7173" width="18.140625" style="791" customWidth="1"/>
    <col min="7174" max="7174" width="15.42578125" style="791" customWidth="1"/>
    <col min="7175" max="7175" width="15.7109375" style="791" customWidth="1"/>
    <col min="7176" max="7176" width="12.28515625" style="791" customWidth="1"/>
    <col min="7177" max="7425" width="9.140625" style="791"/>
    <col min="7426" max="7426" width="25.140625" style="791" customWidth="1"/>
    <col min="7427" max="7427" width="17.5703125" style="791" customWidth="1"/>
    <col min="7428" max="7428" width="19.7109375" style="791" customWidth="1"/>
    <col min="7429" max="7429" width="18.140625" style="791" customWidth="1"/>
    <col min="7430" max="7430" width="15.42578125" style="791" customWidth="1"/>
    <col min="7431" max="7431" width="15.7109375" style="791" customWidth="1"/>
    <col min="7432" max="7432" width="12.28515625" style="791" customWidth="1"/>
    <col min="7433" max="7681" width="9.140625" style="791"/>
    <col min="7682" max="7682" width="25.140625" style="791" customWidth="1"/>
    <col min="7683" max="7683" width="17.5703125" style="791" customWidth="1"/>
    <col min="7684" max="7684" width="19.7109375" style="791" customWidth="1"/>
    <col min="7685" max="7685" width="18.140625" style="791" customWidth="1"/>
    <col min="7686" max="7686" width="15.42578125" style="791" customWidth="1"/>
    <col min="7687" max="7687" width="15.7109375" style="791" customWidth="1"/>
    <col min="7688" max="7688" width="12.28515625" style="791" customWidth="1"/>
    <col min="7689" max="7937" width="9.140625" style="791"/>
    <col min="7938" max="7938" width="25.140625" style="791" customWidth="1"/>
    <col min="7939" max="7939" width="17.5703125" style="791" customWidth="1"/>
    <col min="7940" max="7940" width="19.7109375" style="791" customWidth="1"/>
    <col min="7941" max="7941" width="18.140625" style="791" customWidth="1"/>
    <col min="7942" max="7942" width="15.42578125" style="791" customWidth="1"/>
    <col min="7943" max="7943" width="15.7109375" style="791" customWidth="1"/>
    <col min="7944" max="7944" width="12.28515625" style="791" customWidth="1"/>
    <col min="7945" max="8193" width="9.140625" style="791"/>
    <col min="8194" max="8194" width="25.140625" style="791" customWidth="1"/>
    <col min="8195" max="8195" width="17.5703125" style="791" customWidth="1"/>
    <col min="8196" max="8196" width="19.7109375" style="791" customWidth="1"/>
    <col min="8197" max="8197" width="18.140625" style="791" customWidth="1"/>
    <col min="8198" max="8198" width="15.42578125" style="791" customWidth="1"/>
    <col min="8199" max="8199" width="15.7109375" style="791" customWidth="1"/>
    <col min="8200" max="8200" width="12.28515625" style="791" customWidth="1"/>
    <col min="8201" max="8449" width="9.140625" style="791"/>
    <col min="8450" max="8450" width="25.140625" style="791" customWidth="1"/>
    <col min="8451" max="8451" width="17.5703125" style="791" customWidth="1"/>
    <col min="8452" max="8452" width="19.7109375" style="791" customWidth="1"/>
    <col min="8453" max="8453" width="18.140625" style="791" customWidth="1"/>
    <col min="8454" max="8454" width="15.42578125" style="791" customWidth="1"/>
    <col min="8455" max="8455" width="15.7109375" style="791" customWidth="1"/>
    <col min="8456" max="8456" width="12.28515625" style="791" customWidth="1"/>
    <col min="8457" max="8705" width="9.140625" style="791"/>
    <col min="8706" max="8706" width="25.140625" style="791" customWidth="1"/>
    <col min="8707" max="8707" width="17.5703125" style="791" customWidth="1"/>
    <col min="8708" max="8708" width="19.7109375" style="791" customWidth="1"/>
    <col min="8709" max="8709" width="18.140625" style="791" customWidth="1"/>
    <col min="8710" max="8710" width="15.42578125" style="791" customWidth="1"/>
    <col min="8711" max="8711" width="15.7109375" style="791" customWidth="1"/>
    <col min="8712" max="8712" width="12.28515625" style="791" customWidth="1"/>
    <col min="8713" max="8961" width="9.140625" style="791"/>
    <col min="8962" max="8962" width="25.140625" style="791" customWidth="1"/>
    <col min="8963" max="8963" width="17.5703125" style="791" customWidth="1"/>
    <col min="8964" max="8964" width="19.7109375" style="791" customWidth="1"/>
    <col min="8965" max="8965" width="18.140625" style="791" customWidth="1"/>
    <col min="8966" max="8966" width="15.42578125" style="791" customWidth="1"/>
    <col min="8967" max="8967" width="15.7109375" style="791" customWidth="1"/>
    <col min="8968" max="8968" width="12.28515625" style="791" customWidth="1"/>
    <col min="8969" max="9217" width="9.140625" style="791"/>
    <col min="9218" max="9218" width="25.140625" style="791" customWidth="1"/>
    <col min="9219" max="9219" width="17.5703125" style="791" customWidth="1"/>
    <col min="9220" max="9220" width="19.7109375" style="791" customWidth="1"/>
    <col min="9221" max="9221" width="18.140625" style="791" customWidth="1"/>
    <col min="9222" max="9222" width="15.42578125" style="791" customWidth="1"/>
    <col min="9223" max="9223" width="15.7109375" style="791" customWidth="1"/>
    <col min="9224" max="9224" width="12.28515625" style="791" customWidth="1"/>
    <col min="9225" max="9473" width="9.140625" style="791"/>
    <col min="9474" max="9474" width="25.140625" style="791" customWidth="1"/>
    <col min="9475" max="9475" width="17.5703125" style="791" customWidth="1"/>
    <col min="9476" max="9476" width="19.7109375" style="791" customWidth="1"/>
    <col min="9477" max="9477" width="18.140625" style="791" customWidth="1"/>
    <col min="9478" max="9478" width="15.42578125" style="791" customWidth="1"/>
    <col min="9479" max="9479" width="15.7109375" style="791" customWidth="1"/>
    <col min="9480" max="9480" width="12.28515625" style="791" customWidth="1"/>
    <col min="9481" max="9729" width="9.140625" style="791"/>
    <col min="9730" max="9730" width="25.140625" style="791" customWidth="1"/>
    <col min="9731" max="9731" width="17.5703125" style="791" customWidth="1"/>
    <col min="9732" max="9732" width="19.7109375" style="791" customWidth="1"/>
    <col min="9733" max="9733" width="18.140625" style="791" customWidth="1"/>
    <col min="9734" max="9734" width="15.42578125" style="791" customWidth="1"/>
    <col min="9735" max="9735" width="15.7109375" style="791" customWidth="1"/>
    <col min="9736" max="9736" width="12.28515625" style="791" customWidth="1"/>
    <col min="9737" max="9985" width="9.140625" style="791"/>
    <col min="9986" max="9986" width="25.140625" style="791" customWidth="1"/>
    <col min="9987" max="9987" width="17.5703125" style="791" customWidth="1"/>
    <col min="9988" max="9988" width="19.7109375" style="791" customWidth="1"/>
    <col min="9989" max="9989" width="18.140625" style="791" customWidth="1"/>
    <col min="9990" max="9990" width="15.42578125" style="791" customWidth="1"/>
    <col min="9991" max="9991" width="15.7109375" style="791" customWidth="1"/>
    <col min="9992" max="9992" width="12.28515625" style="791" customWidth="1"/>
    <col min="9993" max="10241" width="9.140625" style="791"/>
    <col min="10242" max="10242" width="25.140625" style="791" customWidth="1"/>
    <col min="10243" max="10243" width="17.5703125" style="791" customWidth="1"/>
    <col min="10244" max="10244" width="19.7109375" style="791" customWidth="1"/>
    <col min="10245" max="10245" width="18.140625" style="791" customWidth="1"/>
    <col min="10246" max="10246" width="15.42578125" style="791" customWidth="1"/>
    <col min="10247" max="10247" width="15.7109375" style="791" customWidth="1"/>
    <col min="10248" max="10248" width="12.28515625" style="791" customWidth="1"/>
    <col min="10249" max="10497" width="9.140625" style="791"/>
    <col min="10498" max="10498" width="25.140625" style="791" customWidth="1"/>
    <col min="10499" max="10499" width="17.5703125" style="791" customWidth="1"/>
    <col min="10500" max="10500" width="19.7109375" style="791" customWidth="1"/>
    <col min="10501" max="10501" width="18.140625" style="791" customWidth="1"/>
    <col min="10502" max="10502" width="15.42578125" style="791" customWidth="1"/>
    <col min="10503" max="10503" width="15.7109375" style="791" customWidth="1"/>
    <col min="10504" max="10504" width="12.28515625" style="791" customWidth="1"/>
    <col min="10505" max="10753" width="9.140625" style="791"/>
    <col min="10754" max="10754" width="25.140625" style="791" customWidth="1"/>
    <col min="10755" max="10755" width="17.5703125" style="791" customWidth="1"/>
    <col min="10756" max="10756" width="19.7109375" style="791" customWidth="1"/>
    <col min="10757" max="10757" width="18.140625" style="791" customWidth="1"/>
    <col min="10758" max="10758" width="15.42578125" style="791" customWidth="1"/>
    <col min="10759" max="10759" width="15.7109375" style="791" customWidth="1"/>
    <col min="10760" max="10760" width="12.28515625" style="791" customWidth="1"/>
    <col min="10761" max="11009" width="9.140625" style="791"/>
    <col min="11010" max="11010" width="25.140625" style="791" customWidth="1"/>
    <col min="11011" max="11011" width="17.5703125" style="791" customWidth="1"/>
    <col min="11012" max="11012" width="19.7109375" style="791" customWidth="1"/>
    <col min="11013" max="11013" width="18.140625" style="791" customWidth="1"/>
    <col min="11014" max="11014" width="15.42578125" style="791" customWidth="1"/>
    <col min="11015" max="11015" width="15.7109375" style="791" customWidth="1"/>
    <col min="11016" max="11016" width="12.28515625" style="791" customWidth="1"/>
    <col min="11017" max="11265" width="9.140625" style="791"/>
    <col min="11266" max="11266" width="25.140625" style="791" customWidth="1"/>
    <col min="11267" max="11267" width="17.5703125" style="791" customWidth="1"/>
    <col min="11268" max="11268" width="19.7109375" style="791" customWidth="1"/>
    <col min="11269" max="11269" width="18.140625" style="791" customWidth="1"/>
    <col min="11270" max="11270" width="15.42578125" style="791" customWidth="1"/>
    <col min="11271" max="11271" width="15.7109375" style="791" customWidth="1"/>
    <col min="11272" max="11272" width="12.28515625" style="791" customWidth="1"/>
    <col min="11273" max="11521" width="9.140625" style="791"/>
    <col min="11522" max="11522" width="25.140625" style="791" customWidth="1"/>
    <col min="11523" max="11523" width="17.5703125" style="791" customWidth="1"/>
    <col min="11524" max="11524" width="19.7109375" style="791" customWidth="1"/>
    <col min="11525" max="11525" width="18.140625" style="791" customWidth="1"/>
    <col min="11526" max="11526" width="15.42578125" style="791" customWidth="1"/>
    <col min="11527" max="11527" width="15.7109375" style="791" customWidth="1"/>
    <col min="11528" max="11528" width="12.28515625" style="791" customWidth="1"/>
    <col min="11529" max="11777" width="9.140625" style="791"/>
    <col min="11778" max="11778" width="25.140625" style="791" customWidth="1"/>
    <col min="11779" max="11779" width="17.5703125" style="791" customWidth="1"/>
    <col min="11780" max="11780" width="19.7109375" style="791" customWidth="1"/>
    <col min="11781" max="11781" width="18.140625" style="791" customWidth="1"/>
    <col min="11782" max="11782" width="15.42578125" style="791" customWidth="1"/>
    <col min="11783" max="11783" width="15.7109375" style="791" customWidth="1"/>
    <col min="11784" max="11784" width="12.28515625" style="791" customWidth="1"/>
    <col min="11785" max="12033" width="9.140625" style="791"/>
    <col min="12034" max="12034" width="25.140625" style="791" customWidth="1"/>
    <col min="12035" max="12035" width="17.5703125" style="791" customWidth="1"/>
    <col min="12036" max="12036" width="19.7109375" style="791" customWidth="1"/>
    <col min="12037" max="12037" width="18.140625" style="791" customWidth="1"/>
    <col min="12038" max="12038" width="15.42578125" style="791" customWidth="1"/>
    <col min="12039" max="12039" width="15.7109375" style="791" customWidth="1"/>
    <col min="12040" max="12040" width="12.28515625" style="791" customWidth="1"/>
    <col min="12041" max="12289" width="9.140625" style="791"/>
    <col min="12290" max="12290" width="25.140625" style="791" customWidth="1"/>
    <col min="12291" max="12291" width="17.5703125" style="791" customWidth="1"/>
    <col min="12292" max="12292" width="19.7109375" style="791" customWidth="1"/>
    <col min="12293" max="12293" width="18.140625" style="791" customWidth="1"/>
    <col min="12294" max="12294" width="15.42578125" style="791" customWidth="1"/>
    <col min="12295" max="12295" width="15.7109375" style="791" customWidth="1"/>
    <col min="12296" max="12296" width="12.28515625" style="791" customWidth="1"/>
    <col min="12297" max="12545" width="9.140625" style="791"/>
    <col min="12546" max="12546" width="25.140625" style="791" customWidth="1"/>
    <col min="12547" max="12547" width="17.5703125" style="791" customWidth="1"/>
    <col min="12548" max="12548" width="19.7109375" style="791" customWidth="1"/>
    <col min="12549" max="12549" width="18.140625" style="791" customWidth="1"/>
    <col min="12550" max="12550" width="15.42578125" style="791" customWidth="1"/>
    <col min="12551" max="12551" width="15.7109375" style="791" customWidth="1"/>
    <col min="12552" max="12552" width="12.28515625" style="791" customWidth="1"/>
    <col min="12553" max="12801" width="9.140625" style="791"/>
    <col min="12802" max="12802" width="25.140625" style="791" customWidth="1"/>
    <col min="12803" max="12803" width="17.5703125" style="791" customWidth="1"/>
    <col min="12804" max="12804" width="19.7109375" style="791" customWidth="1"/>
    <col min="12805" max="12805" width="18.140625" style="791" customWidth="1"/>
    <col min="12806" max="12806" width="15.42578125" style="791" customWidth="1"/>
    <col min="12807" max="12807" width="15.7109375" style="791" customWidth="1"/>
    <col min="12808" max="12808" width="12.28515625" style="791" customWidth="1"/>
    <col min="12809" max="13057" width="9.140625" style="791"/>
    <col min="13058" max="13058" width="25.140625" style="791" customWidth="1"/>
    <col min="13059" max="13059" width="17.5703125" style="791" customWidth="1"/>
    <col min="13060" max="13060" width="19.7109375" style="791" customWidth="1"/>
    <col min="13061" max="13061" width="18.140625" style="791" customWidth="1"/>
    <col min="13062" max="13062" width="15.42578125" style="791" customWidth="1"/>
    <col min="13063" max="13063" width="15.7109375" style="791" customWidth="1"/>
    <col min="13064" max="13064" width="12.28515625" style="791" customWidth="1"/>
    <col min="13065" max="13313" width="9.140625" style="791"/>
    <col min="13314" max="13314" width="25.140625" style="791" customWidth="1"/>
    <col min="13315" max="13315" width="17.5703125" style="791" customWidth="1"/>
    <col min="13316" max="13316" width="19.7109375" style="791" customWidth="1"/>
    <col min="13317" max="13317" width="18.140625" style="791" customWidth="1"/>
    <col min="13318" max="13318" width="15.42578125" style="791" customWidth="1"/>
    <col min="13319" max="13319" width="15.7109375" style="791" customWidth="1"/>
    <col min="13320" max="13320" width="12.28515625" style="791" customWidth="1"/>
    <col min="13321" max="13569" width="9.140625" style="791"/>
    <col min="13570" max="13570" width="25.140625" style="791" customWidth="1"/>
    <col min="13571" max="13571" width="17.5703125" style="791" customWidth="1"/>
    <col min="13572" max="13572" width="19.7109375" style="791" customWidth="1"/>
    <col min="13573" max="13573" width="18.140625" style="791" customWidth="1"/>
    <col min="13574" max="13574" width="15.42578125" style="791" customWidth="1"/>
    <col min="13575" max="13575" width="15.7109375" style="791" customWidth="1"/>
    <col min="13576" max="13576" width="12.28515625" style="791" customWidth="1"/>
    <col min="13577" max="13825" width="9.140625" style="791"/>
    <col min="13826" max="13826" width="25.140625" style="791" customWidth="1"/>
    <col min="13827" max="13827" width="17.5703125" style="791" customWidth="1"/>
    <col min="13828" max="13828" width="19.7109375" style="791" customWidth="1"/>
    <col min="13829" max="13829" width="18.140625" style="791" customWidth="1"/>
    <col min="13830" max="13830" width="15.42578125" style="791" customWidth="1"/>
    <col min="13831" max="13831" width="15.7109375" style="791" customWidth="1"/>
    <col min="13832" max="13832" width="12.28515625" style="791" customWidth="1"/>
    <col min="13833" max="14081" width="9.140625" style="791"/>
    <col min="14082" max="14082" width="25.140625" style="791" customWidth="1"/>
    <col min="14083" max="14083" width="17.5703125" style="791" customWidth="1"/>
    <col min="14084" max="14084" width="19.7109375" style="791" customWidth="1"/>
    <col min="14085" max="14085" width="18.140625" style="791" customWidth="1"/>
    <col min="14086" max="14086" width="15.42578125" style="791" customWidth="1"/>
    <col min="14087" max="14087" width="15.7109375" style="791" customWidth="1"/>
    <col min="14088" max="14088" width="12.28515625" style="791" customWidth="1"/>
    <col min="14089" max="14337" width="9.140625" style="791"/>
    <col min="14338" max="14338" width="25.140625" style="791" customWidth="1"/>
    <col min="14339" max="14339" width="17.5703125" style="791" customWidth="1"/>
    <col min="14340" max="14340" width="19.7109375" style="791" customWidth="1"/>
    <col min="14341" max="14341" width="18.140625" style="791" customWidth="1"/>
    <col min="14342" max="14342" width="15.42578125" style="791" customWidth="1"/>
    <col min="14343" max="14343" width="15.7109375" style="791" customWidth="1"/>
    <col min="14344" max="14344" width="12.28515625" style="791" customWidth="1"/>
    <col min="14345" max="14593" width="9.140625" style="791"/>
    <col min="14594" max="14594" width="25.140625" style="791" customWidth="1"/>
    <col min="14595" max="14595" width="17.5703125" style="791" customWidth="1"/>
    <col min="14596" max="14596" width="19.7109375" style="791" customWidth="1"/>
    <col min="14597" max="14597" width="18.140625" style="791" customWidth="1"/>
    <col min="14598" max="14598" width="15.42578125" style="791" customWidth="1"/>
    <col min="14599" max="14599" width="15.7109375" style="791" customWidth="1"/>
    <col min="14600" max="14600" width="12.28515625" style="791" customWidth="1"/>
    <col min="14601" max="14849" width="9.140625" style="791"/>
    <col min="14850" max="14850" width="25.140625" style="791" customWidth="1"/>
    <col min="14851" max="14851" width="17.5703125" style="791" customWidth="1"/>
    <col min="14852" max="14852" width="19.7109375" style="791" customWidth="1"/>
    <col min="14853" max="14853" width="18.140625" style="791" customWidth="1"/>
    <col min="14854" max="14854" width="15.42578125" style="791" customWidth="1"/>
    <col min="14855" max="14855" width="15.7109375" style="791" customWidth="1"/>
    <col min="14856" max="14856" width="12.28515625" style="791" customWidth="1"/>
    <col min="14857" max="15105" width="9.140625" style="791"/>
    <col min="15106" max="15106" width="25.140625" style="791" customWidth="1"/>
    <col min="15107" max="15107" width="17.5703125" style="791" customWidth="1"/>
    <col min="15108" max="15108" width="19.7109375" style="791" customWidth="1"/>
    <col min="15109" max="15109" width="18.140625" style="791" customWidth="1"/>
    <col min="15110" max="15110" width="15.42578125" style="791" customWidth="1"/>
    <col min="15111" max="15111" width="15.7109375" style="791" customWidth="1"/>
    <col min="15112" max="15112" width="12.28515625" style="791" customWidth="1"/>
    <col min="15113" max="15361" width="9.140625" style="791"/>
    <col min="15362" max="15362" width="25.140625" style="791" customWidth="1"/>
    <col min="15363" max="15363" width="17.5703125" style="791" customWidth="1"/>
    <col min="15364" max="15364" width="19.7109375" style="791" customWidth="1"/>
    <col min="15365" max="15365" width="18.140625" style="791" customWidth="1"/>
    <col min="15366" max="15366" width="15.42578125" style="791" customWidth="1"/>
    <col min="15367" max="15367" width="15.7109375" style="791" customWidth="1"/>
    <col min="15368" max="15368" width="12.28515625" style="791" customWidth="1"/>
    <col min="15369" max="15617" width="9.140625" style="791"/>
    <col min="15618" max="15618" width="25.140625" style="791" customWidth="1"/>
    <col min="15619" max="15619" width="17.5703125" style="791" customWidth="1"/>
    <col min="15620" max="15620" width="19.7109375" style="791" customWidth="1"/>
    <col min="15621" max="15621" width="18.140625" style="791" customWidth="1"/>
    <col min="15622" max="15622" width="15.42578125" style="791" customWidth="1"/>
    <col min="15623" max="15623" width="15.7109375" style="791" customWidth="1"/>
    <col min="15624" max="15624" width="12.28515625" style="791" customWidth="1"/>
    <col min="15625" max="15873" width="9.140625" style="791"/>
    <col min="15874" max="15874" width="25.140625" style="791" customWidth="1"/>
    <col min="15875" max="15875" width="17.5703125" style="791" customWidth="1"/>
    <col min="15876" max="15876" width="19.7109375" style="791" customWidth="1"/>
    <col min="15877" max="15877" width="18.140625" style="791" customWidth="1"/>
    <col min="15878" max="15878" width="15.42578125" style="791" customWidth="1"/>
    <col min="15879" max="15879" width="15.7109375" style="791" customWidth="1"/>
    <col min="15880" max="15880" width="12.28515625" style="791" customWidth="1"/>
    <col min="15881" max="16129" width="9.140625" style="791"/>
    <col min="16130" max="16130" width="25.140625" style="791" customWidth="1"/>
    <col min="16131" max="16131" width="17.5703125" style="791" customWidth="1"/>
    <col min="16132" max="16132" width="19.7109375" style="791" customWidth="1"/>
    <col min="16133" max="16133" width="18.140625" style="791" customWidth="1"/>
    <col min="16134" max="16134" width="15.42578125" style="791" customWidth="1"/>
    <col min="16135" max="16135" width="15.7109375" style="791" customWidth="1"/>
    <col min="16136" max="16136" width="12.28515625" style="791" customWidth="1"/>
    <col min="16137" max="16384" width="9.140625" style="791"/>
  </cols>
  <sheetData>
    <row r="1" spans="1:9" s="782" customFormat="1">
      <c r="C1" s="788"/>
      <c r="D1" s="788"/>
      <c r="E1" s="788"/>
      <c r="F1" s="1287" t="s">
        <v>901</v>
      </c>
      <c r="G1" s="1287"/>
    </row>
    <row r="2" spans="1:9" s="782" customFormat="1" ht="30.75" customHeight="1">
      <c r="B2" s="957" t="s">
        <v>882</v>
      </c>
      <c r="C2" s="957"/>
      <c r="D2" s="957"/>
      <c r="E2" s="957"/>
      <c r="F2" s="957"/>
      <c r="G2" s="105"/>
      <c r="H2" s="105"/>
      <c r="I2" s="105"/>
    </row>
    <row r="3" spans="1:9" ht="18">
      <c r="B3" s="1286" t="s">
        <v>902</v>
      </c>
      <c r="C3" s="1286"/>
      <c r="D3" s="1286"/>
      <c r="E3" s="1286"/>
      <c r="F3" s="1286"/>
      <c r="G3" s="1286"/>
      <c r="H3" s="807"/>
    </row>
    <row r="4" spans="1:9" ht="15.75">
      <c r="C4" s="793"/>
      <c r="D4" s="805"/>
      <c r="E4" s="793"/>
      <c r="F4" s="793"/>
      <c r="G4" s="793"/>
      <c r="H4" s="793"/>
    </row>
    <row r="5" spans="1:9">
      <c r="A5" s="70" t="s">
        <v>759</v>
      </c>
    </row>
    <row r="6" spans="1:9">
      <c r="B6" s="796"/>
    </row>
    <row r="7" spans="1:9" s="797" customFormat="1" ht="30.75" customHeight="1">
      <c r="A7" s="1277" t="s">
        <v>721</v>
      </c>
      <c r="B7" s="1278" t="s">
        <v>3</v>
      </c>
      <c r="C7" s="1278" t="s">
        <v>903</v>
      </c>
      <c r="D7" s="1279" t="s">
        <v>904</v>
      </c>
      <c r="E7" s="1281" t="s">
        <v>905</v>
      </c>
      <c r="F7" s="1282"/>
      <c r="G7" s="1283"/>
    </row>
    <row r="8" spans="1:9" s="797" customFormat="1" ht="15.75">
      <c r="A8" s="1277"/>
      <c r="B8" s="1278"/>
      <c r="C8" s="1278"/>
      <c r="D8" s="1280"/>
      <c r="E8" s="809" t="s">
        <v>906</v>
      </c>
      <c r="F8" s="809" t="s">
        <v>907</v>
      </c>
      <c r="G8" s="809" t="s">
        <v>18</v>
      </c>
    </row>
    <row r="9" spans="1:9" s="797" customFormat="1">
      <c r="A9" s="810">
        <v>1</v>
      </c>
      <c r="B9" s="811">
        <v>2</v>
      </c>
      <c r="C9" s="811">
        <v>3</v>
      </c>
      <c r="D9" s="811">
        <v>4</v>
      </c>
      <c r="E9" s="812">
        <v>5</v>
      </c>
      <c r="F9" s="812">
        <v>6</v>
      </c>
      <c r="G9" s="812">
        <v>7</v>
      </c>
    </row>
    <row r="10" spans="1:9" s="797" customFormat="1" ht="16.149999999999999" customHeight="1">
      <c r="A10" s="780">
        <v>1</v>
      </c>
      <c r="B10" s="225" t="s">
        <v>685</v>
      </c>
      <c r="C10" s="844">
        <v>399</v>
      </c>
      <c r="D10" s="843">
        <f>C10</f>
        <v>399</v>
      </c>
      <c r="E10" s="848">
        <f>D10*6000/100000</f>
        <v>23.94</v>
      </c>
      <c r="F10" s="848">
        <f>D10*4000/100000</f>
        <v>15.96</v>
      </c>
      <c r="G10" s="848">
        <f>F10+E10</f>
        <v>39.900000000000006</v>
      </c>
    </row>
    <row r="11" spans="1:9" s="797" customFormat="1" ht="16.149999999999999" customHeight="1">
      <c r="A11" s="780">
        <v>2</v>
      </c>
      <c r="B11" s="225" t="s">
        <v>686</v>
      </c>
      <c r="C11" s="844">
        <v>557</v>
      </c>
      <c r="D11" s="843">
        <f t="shared" ref="D11:D39" si="0">C11</f>
        <v>557</v>
      </c>
      <c r="E11" s="848">
        <f t="shared" ref="E11:E39" si="1">D11*6000/100000</f>
        <v>33.42</v>
      </c>
      <c r="F11" s="848">
        <f t="shared" ref="F11:F39" si="2">D11*4000/100000</f>
        <v>22.28</v>
      </c>
      <c r="G11" s="848">
        <f t="shared" ref="G11:G39" si="3">F11+E11</f>
        <v>55.7</v>
      </c>
    </row>
    <row r="12" spans="1:9" s="797" customFormat="1" ht="16.149999999999999" customHeight="1">
      <c r="A12" s="780">
        <v>3</v>
      </c>
      <c r="B12" s="225" t="s">
        <v>687</v>
      </c>
      <c r="C12" s="844">
        <v>704</v>
      </c>
      <c r="D12" s="843">
        <f t="shared" si="0"/>
        <v>704</v>
      </c>
      <c r="E12" s="848">
        <f t="shared" si="1"/>
        <v>42.24</v>
      </c>
      <c r="F12" s="848">
        <f t="shared" si="2"/>
        <v>28.16</v>
      </c>
      <c r="G12" s="848">
        <f t="shared" si="3"/>
        <v>70.400000000000006</v>
      </c>
    </row>
    <row r="13" spans="1:9" s="797" customFormat="1" ht="16.149999999999999" customHeight="1">
      <c r="A13" s="780">
        <v>4</v>
      </c>
      <c r="B13" s="225" t="s">
        <v>688</v>
      </c>
      <c r="C13" s="844">
        <v>293</v>
      </c>
      <c r="D13" s="843">
        <f t="shared" si="0"/>
        <v>293</v>
      </c>
      <c r="E13" s="848">
        <f t="shared" si="1"/>
        <v>17.579999999999998</v>
      </c>
      <c r="F13" s="848">
        <f t="shared" si="2"/>
        <v>11.72</v>
      </c>
      <c r="G13" s="848">
        <f t="shared" si="3"/>
        <v>29.299999999999997</v>
      </c>
    </row>
    <row r="14" spans="1:9" s="797" customFormat="1" ht="16.149999999999999" customHeight="1">
      <c r="A14" s="780">
        <v>5</v>
      </c>
      <c r="B14" s="225" t="s">
        <v>689</v>
      </c>
      <c r="C14" s="844">
        <v>1204</v>
      </c>
      <c r="D14" s="843">
        <f t="shared" si="0"/>
        <v>1204</v>
      </c>
      <c r="E14" s="848">
        <f t="shared" si="1"/>
        <v>72.239999999999995</v>
      </c>
      <c r="F14" s="848">
        <f t="shared" si="2"/>
        <v>48.16</v>
      </c>
      <c r="G14" s="848">
        <f t="shared" si="3"/>
        <v>120.39999999999999</v>
      </c>
    </row>
    <row r="15" spans="1:9" s="797" customFormat="1" ht="16.149999999999999" customHeight="1">
      <c r="A15" s="780">
        <v>6</v>
      </c>
      <c r="B15" s="225" t="s">
        <v>690</v>
      </c>
      <c r="C15" s="844">
        <v>313</v>
      </c>
      <c r="D15" s="843">
        <f t="shared" si="0"/>
        <v>313</v>
      </c>
      <c r="E15" s="848">
        <f t="shared" si="1"/>
        <v>18.78</v>
      </c>
      <c r="F15" s="848">
        <f t="shared" si="2"/>
        <v>12.52</v>
      </c>
      <c r="G15" s="848">
        <f t="shared" si="3"/>
        <v>31.3</v>
      </c>
    </row>
    <row r="16" spans="1:9" s="797" customFormat="1" ht="16.149999999999999" customHeight="1">
      <c r="A16" s="780">
        <v>7</v>
      </c>
      <c r="B16" s="225" t="s">
        <v>691</v>
      </c>
      <c r="C16" s="844">
        <v>586</v>
      </c>
      <c r="D16" s="843">
        <f t="shared" si="0"/>
        <v>586</v>
      </c>
      <c r="E16" s="848">
        <f t="shared" si="1"/>
        <v>35.159999999999997</v>
      </c>
      <c r="F16" s="848">
        <f t="shared" si="2"/>
        <v>23.44</v>
      </c>
      <c r="G16" s="848">
        <f t="shared" si="3"/>
        <v>58.599999999999994</v>
      </c>
    </row>
    <row r="17" spans="1:7" s="797" customFormat="1" ht="16.149999999999999" customHeight="1">
      <c r="A17" s="780">
        <v>8</v>
      </c>
      <c r="B17" s="225" t="s">
        <v>692</v>
      </c>
      <c r="C17" s="844">
        <v>238</v>
      </c>
      <c r="D17" s="843">
        <f t="shared" si="0"/>
        <v>238</v>
      </c>
      <c r="E17" s="848">
        <f t="shared" si="1"/>
        <v>14.28</v>
      </c>
      <c r="F17" s="848">
        <f t="shared" si="2"/>
        <v>9.52</v>
      </c>
      <c r="G17" s="848">
        <f t="shared" si="3"/>
        <v>23.799999999999997</v>
      </c>
    </row>
    <row r="18" spans="1:7" s="797" customFormat="1" ht="16.149999999999999" customHeight="1">
      <c r="A18" s="780">
        <v>9</v>
      </c>
      <c r="B18" s="225" t="s">
        <v>693</v>
      </c>
      <c r="C18" s="844">
        <v>395</v>
      </c>
      <c r="D18" s="843">
        <f t="shared" si="0"/>
        <v>395</v>
      </c>
      <c r="E18" s="848">
        <f t="shared" si="1"/>
        <v>23.7</v>
      </c>
      <c r="F18" s="848">
        <f t="shared" si="2"/>
        <v>15.8</v>
      </c>
      <c r="G18" s="848">
        <f t="shared" si="3"/>
        <v>39.5</v>
      </c>
    </row>
    <row r="19" spans="1:7" s="797" customFormat="1" ht="16.149999999999999" customHeight="1">
      <c r="A19" s="780">
        <v>10</v>
      </c>
      <c r="B19" s="225" t="s">
        <v>694</v>
      </c>
      <c r="C19" s="844">
        <v>591</v>
      </c>
      <c r="D19" s="843">
        <f t="shared" si="0"/>
        <v>591</v>
      </c>
      <c r="E19" s="848">
        <f t="shared" si="1"/>
        <v>35.46</v>
      </c>
      <c r="F19" s="848">
        <f t="shared" si="2"/>
        <v>23.64</v>
      </c>
      <c r="G19" s="848">
        <f t="shared" si="3"/>
        <v>59.1</v>
      </c>
    </row>
    <row r="20" spans="1:7" s="797" customFormat="1" ht="16.149999999999999" customHeight="1">
      <c r="A20" s="780">
        <v>11</v>
      </c>
      <c r="B20" s="225" t="s">
        <v>695</v>
      </c>
      <c r="C20" s="844">
        <v>1821</v>
      </c>
      <c r="D20" s="843">
        <f t="shared" si="0"/>
        <v>1821</v>
      </c>
      <c r="E20" s="848">
        <f t="shared" si="1"/>
        <v>109.26</v>
      </c>
      <c r="F20" s="848">
        <f t="shared" si="2"/>
        <v>72.84</v>
      </c>
      <c r="G20" s="848">
        <f t="shared" si="3"/>
        <v>182.10000000000002</v>
      </c>
    </row>
    <row r="21" spans="1:7" s="797" customFormat="1" ht="16.149999999999999" customHeight="1">
      <c r="A21" s="780">
        <v>12</v>
      </c>
      <c r="B21" s="225" t="s">
        <v>696</v>
      </c>
      <c r="C21" s="844">
        <v>335</v>
      </c>
      <c r="D21" s="843">
        <f t="shared" si="0"/>
        <v>335</v>
      </c>
      <c r="E21" s="848">
        <f t="shared" si="1"/>
        <v>20.100000000000001</v>
      </c>
      <c r="F21" s="848">
        <f t="shared" si="2"/>
        <v>13.4</v>
      </c>
      <c r="G21" s="848">
        <f t="shared" si="3"/>
        <v>33.5</v>
      </c>
    </row>
    <row r="22" spans="1:7" s="797" customFormat="1" ht="16.149999999999999" customHeight="1">
      <c r="A22" s="780">
        <v>13</v>
      </c>
      <c r="B22" s="225" t="s">
        <v>697</v>
      </c>
      <c r="C22" s="844">
        <v>469</v>
      </c>
      <c r="D22" s="843">
        <f t="shared" si="0"/>
        <v>469</v>
      </c>
      <c r="E22" s="848">
        <f t="shared" si="1"/>
        <v>28.14</v>
      </c>
      <c r="F22" s="848">
        <f t="shared" si="2"/>
        <v>18.760000000000002</v>
      </c>
      <c r="G22" s="848">
        <f t="shared" si="3"/>
        <v>46.900000000000006</v>
      </c>
    </row>
    <row r="23" spans="1:7" s="797" customFormat="1" ht="16.149999999999999" customHeight="1">
      <c r="A23" s="780">
        <v>14</v>
      </c>
      <c r="B23" s="225" t="s">
        <v>698</v>
      </c>
      <c r="C23" s="844">
        <v>210</v>
      </c>
      <c r="D23" s="843">
        <f t="shared" si="0"/>
        <v>210</v>
      </c>
      <c r="E23" s="848">
        <f t="shared" si="1"/>
        <v>12.6</v>
      </c>
      <c r="F23" s="848">
        <f t="shared" si="2"/>
        <v>8.4</v>
      </c>
      <c r="G23" s="848">
        <f t="shared" si="3"/>
        <v>21</v>
      </c>
    </row>
    <row r="24" spans="1:7" s="797" customFormat="1" ht="16.149999999999999" customHeight="1">
      <c r="A24" s="780">
        <v>15</v>
      </c>
      <c r="B24" s="225" t="s">
        <v>699</v>
      </c>
      <c r="C24" s="844">
        <v>1140</v>
      </c>
      <c r="D24" s="843">
        <f t="shared" si="0"/>
        <v>1140</v>
      </c>
      <c r="E24" s="848">
        <f t="shared" si="1"/>
        <v>68.400000000000006</v>
      </c>
      <c r="F24" s="848">
        <f t="shared" si="2"/>
        <v>45.6</v>
      </c>
      <c r="G24" s="848">
        <f t="shared" si="3"/>
        <v>114</v>
      </c>
    </row>
    <row r="25" spans="1:7" s="797" customFormat="1" ht="16.149999999999999" customHeight="1">
      <c r="A25" s="780">
        <v>16</v>
      </c>
      <c r="B25" s="227" t="s">
        <v>700</v>
      </c>
      <c r="C25" s="845">
        <v>981</v>
      </c>
      <c r="D25" s="843">
        <f t="shared" si="0"/>
        <v>981</v>
      </c>
      <c r="E25" s="848">
        <f t="shared" si="1"/>
        <v>58.86</v>
      </c>
      <c r="F25" s="848">
        <f t="shared" si="2"/>
        <v>39.24</v>
      </c>
      <c r="G25" s="848">
        <f t="shared" si="3"/>
        <v>98.1</v>
      </c>
    </row>
    <row r="26" spans="1:7" s="797" customFormat="1" ht="16.149999999999999" customHeight="1">
      <c r="A26" s="780">
        <v>17</v>
      </c>
      <c r="B26" s="227" t="s">
        <v>701</v>
      </c>
      <c r="C26" s="845">
        <v>377</v>
      </c>
      <c r="D26" s="843">
        <f t="shared" si="0"/>
        <v>377</v>
      </c>
      <c r="E26" s="848">
        <f t="shared" si="1"/>
        <v>22.62</v>
      </c>
      <c r="F26" s="848">
        <f t="shared" si="2"/>
        <v>15.08</v>
      </c>
      <c r="G26" s="848">
        <f t="shared" si="3"/>
        <v>37.700000000000003</v>
      </c>
    </row>
    <row r="27" spans="1:7" s="797" customFormat="1" ht="16.149999999999999" customHeight="1">
      <c r="A27" s="780">
        <v>18</v>
      </c>
      <c r="B27" s="227" t="s">
        <v>702</v>
      </c>
      <c r="C27" s="845">
        <v>1108</v>
      </c>
      <c r="D27" s="843">
        <f t="shared" si="0"/>
        <v>1108</v>
      </c>
      <c r="E27" s="848">
        <f t="shared" si="1"/>
        <v>66.48</v>
      </c>
      <c r="F27" s="848">
        <f t="shared" si="2"/>
        <v>44.32</v>
      </c>
      <c r="G27" s="848">
        <f t="shared" si="3"/>
        <v>110.80000000000001</v>
      </c>
    </row>
    <row r="28" spans="1:7" s="797" customFormat="1" ht="16.149999999999999" customHeight="1">
      <c r="A28" s="780">
        <v>19</v>
      </c>
      <c r="B28" s="227" t="s">
        <v>703</v>
      </c>
      <c r="C28" s="845">
        <v>419</v>
      </c>
      <c r="D28" s="843">
        <f t="shared" si="0"/>
        <v>419</v>
      </c>
      <c r="E28" s="848">
        <f t="shared" si="1"/>
        <v>25.14</v>
      </c>
      <c r="F28" s="848">
        <f t="shared" si="2"/>
        <v>16.760000000000002</v>
      </c>
      <c r="G28" s="848">
        <f t="shared" si="3"/>
        <v>41.900000000000006</v>
      </c>
    </row>
    <row r="29" spans="1:7" s="797" customFormat="1" ht="16.149999999999999" customHeight="1">
      <c r="A29" s="780">
        <v>20</v>
      </c>
      <c r="B29" s="227" t="s">
        <v>704</v>
      </c>
      <c r="C29" s="845">
        <v>1019</v>
      </c>
      <c r="D29" s="843">
        <f t="shared" si="0"/>
        <v>1019</v>
      </c>
      <c r="E29" s="848">
        <f t="shared" si="1"/>
        <v>61.14</v>
      </c>
      <c r="F29" s="848">
        <f t="shared" si="2"/>
        <v>40.76</v>
      </c>
      <c r="G29" s="848">
        <f t="shared" si="3"/>
        <v>101.9</v>
      </c>
    </row>
    <row r="30" spans="1:7" s="797" customFormat="1" ht="16.149999999999999" customHeight="1">
      <c r="A30" s="780">
        <v>21</v>
      </c>
      <c r="B30" s="227" t="s">
        <v>705</v>
      </c>
      <c r="C30" s="845">
        <v>430</v>
      </c>
      <c r="D30" s="843">
        <f t="shared" si="0"/>
        <v>430</v>
      </c>
      <c r="E30" s="848">
        <f t="shared" si="1"/>
        <v>25.8</v>
      </c>
      <c r="F30" s="848">
        <f t="shared" si="2"/>
        <v>17.2</v>
      </c>
      <c r="G30" s="848">
        <f t="shared" si="3"/>
        <v>43</v>
      </c>
    </row>
    <row r="31" spans="1:7" s="797" customFormat="1" ht="16.149999999999999" customHeight="1">
      <c r="A31" s="780">
        <v>22</v>
      </c>
      <c r="B31" s="227" t="s">
        <v>706</v>
      </c>
      <c r="C31" s="845">
        <v>2412</v>
      </c>
      <c r="D31" s="843">
        <f t="shared" si="0"/>
        <v>2412</v>
      </c>
      <c r="E31" s="848">
        <f t="shared" si="1"/>
        <v>144.72</v>
      </c>
      <c r="F31" s="848">
        <f t="shared" si="2"/>
        <v>96.48</v>
      </c>
      <c r="G31" s="848">
        <f t="shared" si="3"/>
        <v>241.2</v>
      </c>
    </row>
    <row r="32" spans="1:7">
      <c r="A32" s="780">
        <v>23</v>
      </c>
      <c r="B32" s="227" t="s">
        <v>707</v>
      </c>
      <c r="C32" s="846">
        <v>637</v>
      </c>
      <c r="D32" s="843">
        <f t="shared" si="0"/>
        <v>637</v>
      </c>
      <c r="E32" s="848">
        <f t="shared" si="1"/>
        <v>38.22</v>
      </c>
      <c r="F32" s="848">
        <f t="shared" si="2"/>
        <v>25.48</v>
      </c>
      <c r="G32" s="848">
        <f t="shared" si="3"/>
        <v>63.7</v>
      </c>
    </row>
    <row r="33" spans="1:33">
      <c r="A33" s="780">
        <v>24</v>
      </c>
      <c r="B33" s="227" t="s">
        <v>708</v>
      </c>
      <c r="C33" s="846">
        <v>507</v>
      </c>
      <c r="D33" s="843">
        <f t="shared" si="0"/>
        <v>507</v>
      </c>
      <c r="E33" s="848">
        <f t="shared" si="1"/>
        <v>30.42</v>
      </c>
      <c r="F33" s="848">
        <f t="shared" si="2"/>
        <v>20.28</v>
      </c>
      <c r="G33" s="848">
        <f t="shared" si="3"/>
        <v>50.7</v>
      </c>
    </row>
    <row r="34" spans="1:33">
      <c r="A34" s="780">
        <v>25</v>
      </c>
      <c r="B34" s="227" t="s">
        <v>709</v>
      </c>
      <c r="C34" s="846">
        <v>494</v>
      </c>
      <c r="D34" s="843">
        <f t="shared" si="0"/>
        <v>494</v>
      </c>
      <c r="E34" s="848">
        <f t="shared" si="1"/>
        <v>29.64</v>
      </c>
      <c r="F34" s="848">
        <f t="shared" si="2"/>
        <v>19.760000000000002</v>
      </c>
      <c r="G34" s="848">
        <f t="shared" si="3"/>
        <v>49.400000000000006</v>
      </c>
    </row>
    <row r="35" spans="1:33">
      <c r="A35" s="780">
        <v>26</v>
      </c>
      <c r="B35" s="227" t="s">
        <v>710</v>
      </c>
      <c r="C35" s="846">
        <v>461</v>
      </c>
      <c r="D35" s="843">
        <f t="shared" si="0"/>
        <v>461</v>
      </c>
      <c r="E35" s="848">
        <f t="shared" si="1"/>
        <v>27.66</v>
      </c>
      <c r="F35" s="848">
        <f t="shared" si="2"/>
        <v>18.440000000000001</v>
      </c>
      <c r="G35" s="848">
        <f t="shared" si="3"/>
        <v>46.1</v>
      </c>
    </row>
    <row r="36" spans="1:33" s="799" customFormat="1">
      <c r="A36" s="780">
        <v>27</v>
      </c>
      <c r="B36" s="227" t="s">
        <v>711</v>
      </c>
      <c r="C36" s="846">
        <v>872</v>
      </c>
      <c r="D36" s="843">
        <f t="shared" si="0"/>
        <v>872</v>
      </c>
      <c r="E36" s="848">
        <f t="shared" si="1"/>
        <v>52.32</v>
      </c>
      <c r="F36" s="848">
        <f t="shared" si="2"/>
        <v>34.880000000000003</v>
      </c>
      <c r="G36" s="848">
        <f t="shared" si="3"/>
        <v>87.2</v>
      </c>
      <c r="H36" s="800"/>
      <c r="I36" s="800"/>
      <c r="J36" s="800"/>
      <c r="K36" s="800"/>
      <c r="L36" s="800"/>
      <c r="M36" s="800"/>
      <c r="N36" s="800"/>
      <c r="O36" s="800"/>
      <c r="P36" s="800"/>
      <c r="Q36" s="800"/>
      <c r="R36" s="800"/>
      <c r="S36" s="800"/>
      <c r="T36" s="800"/>
      <c r="U36" s="800"/>
      <c r="V36" s="800"/>
      <c r="W36" s="800"/>
      <c r="X36" s="800"/>
      <c r="Y36" s="800"/>
      <c r="Z36" s="800"/>
      <c r="AA36" s="800"/>
      <c r="AB36" s="800"/>
      <c r="AC36" s="800"/>
      <c r="AD36" s="800"/>
      <c r="AE36" s="800"/>
      <c r="AF36" s="800"/>
      <c r="AG36" s="800"/>
    </row>
    <row r="37" spans="1:33">
      <c r="A37" s="780">
        <v>28</v>
      </c>
      <c r="B37" s="227" t="s">
        <v>712</v>
      </c>
      <c r="C37" s="846">
        <v>431</v>
      </c>
      <c r="D37" s="843">
        <f t="shared" si="0"/>
        <v>431</v>
      </c>
      <c r="E37" s="848">
        <f t="shared" si="1"/>
        <v>25.86</v>
      </c>
      <c r="F37" s="848">
        <f t="shared" si="2"/>
        <v>17.239999999999998</v>
      </c>
      <c r="G37" s="848">
        <f t="shared" si="3"/>
        <v>43.099999999999994</v>
      </c>
    </row>
    <row r="38" spans="1:33">
      <c r="A38" s="780">
        <v>29</v>
      </c>
      <c r="B38" s="227" t="s">
        <v>713</v>
      </c>
      <c r="C38" s="846">
        <v>507</v>
      </c>
      <c r="D38" s="843">
        <f t="shared" si="0"/>
        <v>507</v>
      </c>
      <c r="E38" s="848">
        <f t="shared" si="1"/>
        <v>30.42</v>
      </c>
      <c r="F38" s="848">
        <f t="shared" si="2"/>
        <v>20.28</v>
      </c>
      <c r="G38" s="848">
        <f t="shared" si="3"/>
        <v>50.7</v>
      </c>
    </row>
    <row r="39" spans="1:33">
      <c r="A39" s="780">
        <v>30</v>
      </c>
      <c r="B39" s="227" t="s">
        <v>714</v>
      </c>
      <c r="C39" s="846">
        <v>1097</v>
      </c>
      <c r="D39" s="843">
        <f t="shared" si="0"/>
        <v>1097</v>
      </c>
      <c r="E39" s="848">
        <f t="shared" si="1"/>
        <v>65.819999999999993</v>
      </c>
      <c r="F39" s="848">
        <f t="shared" si="2"/>
        <v>43.88</v>
      </c>
      <c r="G39" s="848">
        <f t="shared" si="3"/>
        <v>109.69999999999999</v>
      </c>
    </row>
    <row r="40" spans="1:33">
      <c r="A40" s="808" t="s">
        <v>18</v>
      </c>
      <c r="B40" s="808"/>
      <c r="C40" s="847">
        <f>SUM(C10:C39)</f>
        <v>21007</v>
      </c>
      <c r="D40" s="847">
        <f>SUM(D10:D39)</f>
        <v>21007</v>
      </c>
      <c r="E40" s="837">
        <f>SUM(E10:E39)</f>
        <v>1260.42</v>
      </c>
      <c r="F40" s="837">
        <f>SUM(F10:F39)</f>
        <v>840.28000000000009</v>
      </c>
      <c r="G40" s="837">
        <f>SUM(G10:G39)</f>
        <v>2100.7000000000003</v>
      </c>
    </row>
    <row r="41" spans="1:33">
      <c r="A41" s="806"/>
      <c r="B41" s="800"/>
      <c r="C41" s="800"/>
      <c r="D41" s="800"/>
      <c r="E41" s="800"/>
      <c r="F41" s="800"/>
      <c r="G41" s="800"/>
    </row>
    <row r="42" spans="1:33" s="782" customFormat="1" ht="12.75" customHeight="1">
      <c r="A42" s="79" t="s">
        <v>11</v>
      </c>
      <c r="G42" s="79"/>
    </row>
    <row r="43" spans="1:33" s="782" customFormat="1" ht="12.75">
      <c r="A43" s="79"/>
      <c r="B43" s="79"/>
    </row>
    <row r="44" spans="1:33">
      <c r="F44" s="1284" t="s">
        <v>12</v>
      </c>
      <c r="G44" s="1284"/>
    </row>
    <row r="45" spans="1:33">
      <c r="A45" s="79"/>
      <c r="C45" s="206"/>
      <c r="D45" s="206"/>
      <c r="E45" s="206" t="s">
        <v>13</v>
      </c>
      <c r="F45" s="206"/>
      <c r="G45" s="206"/>
      <c r="H45" s="206"/>
      <c r="I45" s="206"/>
      <c r="J45" s="206"/>
    </row>
    <row r="46" spans="1:33">
      <c r="B46" s="206"/>
      <c r="C46" s="206"/>
      <c r="D46" s="206"/>
      <c r="E46" s="206" t="s">
        <v>86</v>
      </c>
      <c r="F46" s="206"/>
      <c r="G46" s="206"/>
      <c r="H46" s="206"/>
      <c r="I46" s="206"/>
      <c r="J46" s="206"/>
    </row>
    <row r="47" spans="1:33">
      <c r="A47" s="782"/>
      <c r="B47" s="79"/>
      <c r="C47" s="79"/>
      <c r="D47" s="79"/>
      <c r="E47" s="1285" t="s">
        <v>83</v>
      </c>
      <c r="F47" s="1285"/>
      <c r="G47" s="1285"/>
    </row>
  </sheetData>
  <mergeCells count="10">
    <mergeCell ref="F44:G44"/>
    <mergeCell ref="E47:G47"/>
    <mergeCell ref="B3:G3"/>
    <mergeCell ref="F1:G1"/>
    <mergeCell ref="B2:F2"/>
    <mergeCell ref="A7:A8"/>
    <mergeCell ref="B7:B8"/>
    <mergeCell ref="C7:C8"/>
    <mergeCell ref="D7:D8"/>
    <mergeCell ref="E7:G7"/>
  </mergeCells>
  <printOptions horizontalCentered="1"/>
  <pageMargins left="0.70866141732283472" right="0.70866141732283472" top="0.23622047244094491" bottom="0" header="0.31496062992125984" footer="0.31496062992125984"/>
  <pageSetup paperSize="9" scale="76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48"/>
  <sheetViews>
    <sheetView topLeftCell="C7" zoomScaleSheetLayoutView="90" workbookViewId="0">
      <selection activeCell="C19" sqref="C19:V19"/>
    </sheetView>
  </sheetViews>
  <sheetFormatPr defaultRowHeight="15"/>
  <cols>
    <col min="1" max="1" width="5.28515625" style="791" customWidth="1"/>
    <col min="2" max="2" width="24.5703125" style="791" customWidth="1"/>
    <col min="3" max="3" width="9.7109375" style="791" customWidth="1"/>
    <col min="4" max="4" width="8.140625" style="791" customWidth="1"/>
    <col min="5" max="5" width="7.42578125" style="791" customWidth="1"/>
    <col min="6" max="6" width="9.140625" style="791" customWidth="1"/>
    <col min="7" max="7" width="9.5703125" style="791" customWidth="1"/>
    <col min="8" max="8" width="8.140625" style="791" customWidth="1"/>
    <col min="9" max="9" width="7.5703125" style="791" customWidth="1"/>
    <col min="10" max="10" width="9.28515625" style="791" customWidth="1"/>
    <col min="11" max="11" width="10.5703125" style="791" customWidth="1"/>
    <col min="12" max="12" width="8.7109375" style="791" customWidth="1"/>
    <col min="13" max="13" width="7.42578125" style="791" customWidth="1"/>
    <col min="14" max="14" width="8.5703125" style="791" customWidth="1"/>
    <col min="15" max="15" width="8.7109375" style="791" customWidth="1"/>
    <col min="16" max="16" width="8.5703125" style="791" customWidth="1"/>
    <col min="17" max="17" width="7.85546875" style="791" customWidth="1"/>
    <col min="18" max="18" width="8.5703125" style="791" customWidth="1"/>
    <col min="19" max="20" width="10.5703125" style="791" customWidth="1"/>
    <col min="21" max="21" width="11.140625" style="791" customWidth="1"/>
    <col min="22" max="22" width="10.7109375" style="791" bestFit="1" customWidth="1"/>
    <col min="23" max="257" width="9.140625" style="791"/>
    <col min="258" max="258" width="11.28515625" style="791" customWidth="1"/>
    <col min="259" max="259" width="9.7109375" style="791" customWidth="1"/>
    <col min="260" max="260" width="8.140625" style="791" customWidth="1"/>
    <col min="261" max="261" width="7.42578125" style="791" customWidth="1"/>
    <col min="262" max="262" width="9.140625" style="791" customWidth="1"/>
    <col min="263" max="263" width="9.5703125" style="791" customWidth="1"/>
    <col min="264" max="264" width="8.140625" style="791" customWidth="1"/>
    <col min="265" max="265" width="6.85546875" style="791" customWidth="1"/>
    <col min="266" max="266" width="9.28515625" style="791" customWidth="1"/>
    <col min="267" max="267" width="10.5703125" style="791" customWidth="1"/>
    <col min="268" max="268" width="8.7109375" style="791" customWidth="1"/>
    <col min="269" max="269" width="7.42578125" style="791" customWidth="1"/>
    <col min="270" max="270" width="8.5703125" style="791" customWidth="1"/>
    <col min="271" max="271" width="8.7109375" style="791" customWidth="1"/>
    <col min="272" max="272" width="8.5703125" style="791" customWidth="1"/>
    <col min="273" max="273" width="7.85546875" style="791" customWidth="1"/>
    <col min="274" max="274" width="8.5703125" style="791" customWidth="1"/>
    <col min="275" max="276" width="10.5703125" style="791" customWidth="1"/>
    <col min="277" max="277" width="11.140625" style="791" customWidth="1"/>
    <col min="278" max="278" width="10.7109375" style="791" bestFit="1" customWidth="1"/>
    <col min="279" max="513" width="9.140625" style="791"/>
    <col min="514" max="514" width="11.28515625" style="791" customWidth="1"/>
    <col min="515" max="515" width="9.7109375" style="791" customWidth="1"/>
    <col min="516" max="516" width="8.140625" style="791" customWidth="1"/>
    <col min="517" max="517" width="7.42578125" style="791" customWidth="1"/>
    <col min="518" max="518" width="9.140625" style="791" customWidth="1"/>
    <col min="519" max="519" width="9.5703125" style="791" customWidth="1"/>
    <col min="520" max="520" width="8.140625" style="791" customWidth="1"/>
    <col min="521" max="521" width="6.85546875" style="791" customWidth="1"/>
    <col min="522" max="522" width="9.28515625" style="791" customWidth="1"/>
    <col min="523" max="523" width="10.5703125" style="791" customWidth="1"/>
    <col min="524" max="524" width="8.7109375" style="791" customWidth="1"/>
    <col min="525" max="525" width="7.42578125" style="791" customWidth="1"/>
    <col min="526" max="526" width="8.5703125" style="791" customWidth="1"/>
    <col min="527" max="527" width="8.7109375" style="791" customWidth="1"/>
    <col min="528" max="528" width="8.5703125" style="791" customWidth="1"/>
    <col min="529" max="529" width="7.85546875" style="791" customWidth="1"/>
    <col min="530" max="530" width="8.5703125" style="791" customWidth="1"/>
    <col min="531" max="532" width="10.5703125" style="791" customWidth="1"/>
    <col min="533" max="533" width="11.140625" style="791" customWidth="1"/>
    <col min="534" max="534" width="10.7109375" style="791" bestFit="1" customWidth="1"/>
    <col min="535" max="769" width="9.140625" style="791"/>
    <col min="770" max="770" width="11.28515625" style="791" customWidth="1"/>
    <col min="771" max="771" width="9.7109375" style="791" customWidth="1"/>
    <col min="772" max="772" width="8.140625" style="791" customWidth="1"/>
    <col min="773" max="773" width="7.42578125" style="791" customWidth="1"/>
    <col min="774" max="774" width="9.140625" style="791" customWidth="1"/>
    <col min="775" max="775" width="9.5703125" style="791" customWidth="1"/>
    <col min="776" max="776" width="8.140625" style="791" customWidth="1"/>
    <col min="777" max="777" width="6.85546875" style="791" customWidth="1"/>
    <col min="778" max="778" width="9.28515625" style="791" customWidth="1"/>
    <col min="779" max="779" width="10.5703125" style="791" customWidth="1"/>
    <col min="780" max="780" width="8.7109375" style="791" customWidth="1"/>
    <col min="781" max="781" width="7.42578125" style="791" customWidth="1"/>
    <col min="782" max="782" width="8.5703125" style="791" customWidth="1"/>
    <col min="783" max="783" width="8.7109375" style="791" customWidth="1"/>
    <col min="784" max="784" width="8.5703125" style="791" customWidth="1"/>
    <col min="785" max="785" width="7.85546875" style="791" customWidth="1"/>
    <col min="786" max="786" width="8.5703125" style="791" customWidth="1"/>
    <col min="787" max="788" width="10.5703125" style="791" customWidth="1"/>
    <col min="789" max="789" width="11.140625" style="791" customWidth="1"/>
    <col min="790" max="790" width="10.7109375" style="791" bestFit="1" customWidth="1"/>
    <col min="791" max="1025" width="9.140625" style="791"/>
    <col min="1026" max="1026" width="11.28515625" style="791" customWidth="1"/>
    <col min="1027" max="1027" width="9.7109375" style="791" customWidth="1"/>
    <col min="1028" max="1028" width="8.140625" style="791" customWidth="1"/>
    <col min="1029" max="1029" width="7.42578125" style="791" customWidth="1"/>
    <col min="1030" max="1030" width="9.140625" style="791" customWidth="1"/>
    <col min="1031" max="1031" width="9.5703125" style="791" customWidth="1"/>
    <col min="1032" max="1032" width="8.140625" style="791" customWidth="1"/>
    <col min="1033" max="1033" width="6.85546875" style="791" customWidth="1"/>
    <col min="1034" max="1034" width="9.28515625" style="791" customWidth="1"/>
    <col min="1035" max="1035" width="10.5703125" style="791" customWidth="1"/>
    <col min="1036" max="1036" width="8.7109375" style="791" customWidth="1"/>
    <col min="1037" max="1037" width="7.42578125" style="791" customWidth="1"/>
    <col min="1038" max="1038" width="8.5703125" style="791" customWidth="1"/>
    <col min="1039" max="1039" width="8.7109375" style="791" customWidth="1"/>
    <col min="1040" max="1040" width="8.5703125" style="791" customWidth="1"/>
    <col min="1041" max="1041" width="7.85546875" style="791" customWidth="1"/>
    <col min="1042" max="1042" width="8.5703125" style="791" customWidth="1"/>
    <col min="1043" max="1044" width="10.5703125" style="791" customWidth="1"/>
    <col min="1045" max="1045" width="11.140625" style="791" customWidth="1"/>
    <col min="1046" max="1046" width="10.7109375" style="791" bestFit="1" customWidth="1"/>
    <col min="1047" max="1281" width="9.140625" style="791"/>
    <col min="1282" max="1282" width="11.28515625" style="791" customWidth="1"/>
    <col min="1283" max="1283" width="9.7109375" style="791" customWidth="1"/>
    <col min="1284" max="1284" width="8.140625" style="791" customWidth="1"/>
    <col min="1285" max="1285" width="7.42578125" style="791" customWidth="1"/>
    <col min="1286" max="1286" width="9.140625" style="791" customWidth="1"/>
    <col min="1287" max="1287" width="9.5703125" style="791" customWidth="1"/>
    <col min="1288" max="1288" width="8.140625" style="791" customWidth="1"/>
    <col min="1289" max="1289" width="6.85546875" style="791" customWidth="1"/>
    <col min="1290" max="1290" width="9.28515625" style="791" customWidth="1"/>
    <col min="1291" max="1291" width="10.5703125" style="791" customWidth="1"/>
    <col min="1292" max="1292" width="8.7109375" style="791" customWidth="1"/>
    <col min="1293" max="1293" width="7.42578125" style="791" customWidth="1"/>
    <col min="1294" max="1294" width="8.5703125" style="791" customWidth="1"/>
    <col min="1295" max="1295" width="8.7109375" style="791" customWidth="1"/>
    <col min="1296" max="1296" width="8.5703125" style="791" customWidth="1"/>
    <col min="1297" max="1297" width="7.85546875" style="791" customWidth="1"/>
    <col min="1298" max="1298" width="8.5703125" style="791" customWidth="1"/>
    <col min="1299" max="1300" width="10.5703125" style="791" customWidth="1"/>
    <col min="1301" max="1301" width="11.140625" style="791" customWidth="1"/>
    <col min="1302" max="1302" width="10.7109375" style="791" bestFit="1" customWidth="1"/>
    <col min="1303" max="1537" width="9.140625" style="791"/>
    <col min="1538" max="1538" width="11.28515625" style="791" customWidth="1"/>
    <col min="1539" max="1539" width="9.7109375" style="791" customWidth="1"/>
    <col min="1540" max="1540" width="8.140625" style="791" customWidth="1"/>
    <col min="1541" max="1541" width="7.42578125" style="791" customWidth="1"/>
    <col min="1542" max="1542" width="9.140625" style="791" customWidth="1"/>
    <col min="1543" max="1543" width="9.5703125" style="791" customWidth="1"/>
    <col min="1544" max="1544" width="8.140625" style="791" customWidth="1"/>
    <col min="1545" max="1545" width="6.85546875" style="791" customWidth="1"/>
    <col min="1546" max="1546" width="9.28515625" style="791" customWidth="1"/>
    <col min="1547" max="1547" width="10.5703125" style="791" customWidth="1"/>
    <col min="1548" max="1548" width="8.7109375" style="791" customWidth="1"/>
    <col min="1549" max="1549" width="7.42578125" style="791" customWidth="1"/>
    <col min="1550" max="1550" width="8.5703125" style="791" customWidth="1"/>
    <col min="1551" max="1551" width="8.7109375" style="791" customWidth="1"/>
    <col min="1552" max="1552" width="8.5703125" style="791" customWidth="1"/>
    <col min="1553" max="1553" width="7.85546875" style="791" customWidth="1"/>
    <col min="1554" max="1554" width="8.5703125" style="791" customWidth="1"/>
    <col min="1555" max="1556" width="10.5703125" style="791" customWidth="1"/>
    <col min="1557" max="1557" width="11.140625" style="791" customWidth="1"/>
    <col min="1558" max="1558" width="10.7109375" style="791" bestFit="1" customWidth="1"/>
    <col min="1559" max="1793" width="9.140625" style="791"/>
    <col min="1794" max="1794" width="11.28515625" style="791" customWidth="1"/>
    <col min="1795" max="1795" width="9.7109375" style="791" customWidth="1"/>
    <col min="1796" max="1796" width="8.140625" style="791" customWidth="1"/>
    <col min="1797" max="1797" width="7.42578125" style="791" customWidth="1"/>
    <col min="1798" max="1798" width="9.140625" style="791" customWidth="1"/>
    <col min="1799" max="1799" width="9.5703125" style="791" customWidth="1"/>
    <col min="1800" max="1800" width="8.140625" style="791" customWidth="1"/>
    <col min="1801" max="1801" width="6.85546875" style="791" customWidth="1"/>
    <col min="1802" max="1802" width="9.28515625" style="791" customWidth="1"/>
    <col min="1803" max="1803" width="10.5703125" style="791" customWidth="1"/>
    <col min="1804" max="1804" width="8.7109375" style="791" customWidth="1"/>
    <col min="1805" max="1805" width="7.42578125" style="791" customWidth="1"/>
    <col min="1806" max="1806" width="8.5703125" style="791" customWidth="1"/>
    <col min="1807" max="1807" width="8.7109375" style="791" customWidth="1"/>
    <col min="1808" max="1808" width="8.5703125" style="791" customWidth="1"/>
    <col min="1809" max="1809" width="7.85546875" style="791" customWidth="1"/>
    <col min="1810" max="1810" width="8.5703125" style="791" customWidth="1"/>
    <col min="1811" max="1812" width="10.5703125" style="791" customWidth="1"/>
    <col min="1813" max="1813" width="11.140625" style="791" customWidth="1"/>
    <col min="1814" max="1814" width="10.7109375" style="791" bestFit="1" customWidth="1"/>
    <col min="1815" max="2049" width="9.140625" style="791"/>
    <col min="2050" max="2050" width="11.28515625" style="791" customWidth="1"/>
    <col min="2051" max="2051" width="9.7109375" style="791" customWidth="1"/>
    <col min="2052" max="2052" width="8.140625" style="791" customWidth="1"/>
    <col min="2053" max="2053" width="7.42578125" style="791" customWidth="1"/>
    <col min="2054" max="2054" width="9.140625" style="791" customWidth="1"/>
    <col min="2055" max="2055" width="9.5703125" style="791" customWidth="1"/>
    <col min="2056" max="2056" width="8.140625" style="791" customWidth="1"/>
    <col min="2057" max="2057" width="6.85546875" style="791" customWidth="1"/>
    <col min="2058" max="2058" width="9.28515625" style="791" customWidth="1"/>
    <col min="2059" max="2059" width="10.5703125" style="791" customWidth="1"/>
    <col min="2060" max="2060" width="8.7109375" style="791" customWidth="1"/>
    <col min="2061" max="2061" width="7.42578125" style="791" customWidth="1"/>
    <col min="2062" max="2062" width="8.5703125" style="791" customWidth="1"/>
    <col min="2063" max="2063" width="8.7109375" style="791" customWidth="1"/>
    <col min="2064" max="2064" width="8.5703125" style="791" customWidth="1"/>
    <col min="2065" max="2065" width="7.85546875" style="791" customWidth="1"/>
    <col min="2066" max="2066" width="8.5703125" style="791" customWidth="1"/>
    <col min="2067" max="2068" width="10.5703125" style="791" customWidth="1"/>
    <col min="2069" max="2069" width="11.140625" style="791" customWidth="1"/>
    <col min="2070" max="2070" width="10.7109375" style="791" bestFit="1" customWidth="1"/>
    <col min="2071" max="2305" width="9.140625" style="791"/>
    <col min="2306" max="2306" width="11.28515625" style="791" customWidth="1"/>
    <col min="2307" max="2307" width="9.7109375" style="791" customWidth="1"/>
    <col min="2308" max="2308" width="8.140625" style="791" customWidth="1"/>
    <col min="2309" max="2309" width="7.42578125" style="791" customWidth="1"/>
    <col min="2310" max="2310" width="9.140625" style="791" customWidth="1"/>
    <col min="2311" max="2311" width="9.5703125" style="791" customWidth="1"/>
    <col min="2312" max="2312" width="8.140625" style="791" customWidth="1"/>
    <col min="2313" max="2313" width="6.85546875" style="791" customWidth="1"/>
    <col min="2314" max="2314" width="9.28515625" style="791" customWidth="1"/>
    <col min="2315" max="2315" width="10.5703125" style="791" customWidth="1"/>
    <col min="2316" max="2316" width="8.7109375" style="791" customWidth="1"/>
    <col min="2317" max="2317" width="7.42578125" style="791" customWidth="1"/>
    <col min="2318" max="2318" width="8.5703125" style="791" customWidth="1"/>
    <col min="2319" max="2319" width="8.7109375" style="791" customWidth="1"/>
    <col min="2320" max="2320" width="8.5703125" style="791" customWidth="1"/>
    <col min="2321" max="2321" width="7.85546875" style="791" customWidth="1"/>
    <col min="2322" max="2322" width="8.5703125" style="791" customWidth="1"/>
    <col min="2323" max="2324" width="10.5703125" style="791" customWidth="1"/>
    <col min="2325" max="2325" width="11.140625" style="791" customWidth="1"/>
    <col min="2326" max="2326" width="10.7109375" style="791" bestFit="1" customWidth="1"/>
    <col min="2327" max="2561" width="9.140625" style="791"/>
    <col min="2562" max="2562" width="11.28515625" style="791" customWidth="1"/>
    <col min="2563" max="2563" width="9.7109375" style="791" customWidth="1"/>
    <col min="2564" max="2564" width="8.140625" style="791" customWidth="1"/>
    <col min="2565" max="2565" width="7.42578125" style="791" customWidth="1"/>
    <col min="2566" max="2566" width="9.140625" style="791" customWidth="1"/>
    <col min="2567" max="2567" width="9.5703125" style="791" customWidth="1"/>
    <col min="2568" max="2568" width="8.140625" style="791" customWidth="1"/>
    <col min="2569" max="2569" width="6.85546875" style="791" customWidth="1"/>
    <col min="2570" max="2570" width="9.28515625" style="791" customWidth="1"/>
    <col min="2571" max="2571" width="10.5703125" style="791" customWidth="1"/>
    <col min="2572" max="2572" width="8.7109375" style="791" customWidth="1"/>
    <col min="2573" max="2573" width="7.42578125" style="791" customWidth="1"/>
    <col min="2574" max="2574" width="8.5703125" style="791" customWidth="1"/>
    <col min="2575" max="2575" width="8.7109375" style="791" customWidth="1"/>
    <col min="2576" max="2576" width="8.5703125" style="791" customWidth="1"/>
    <col min="2577" max="2577" width="7.85546875" style="791" customWidth="1"/>
    <col min="2578" max="2578" width="8.5703125" style="791" customWidth="1"/>
    <col min="2579" max="2580" width="10.5703125" style="791" customWidth="1"/>
    <col min="2581" max="2581" width="11.140625" style="791" customWidth="1"/>
    <col min="2582" max="2582" width="10.7109375" style="791" bestFit="1" customWidth="1"/>
    <col min="2583" max="2817" width="9.140625" style="791"/>
    <col min="2818" max="2818" width="11.28515625" style="791" customWidth="1"/>
    <col min="2819" max="2819" width="9.7109375" style="791" customWidth="1"/>
    <col min="2820" max="2820" width="8.140625" style="791" customWidth="1"/>
    <col min="2821" max="2821" width="7.42578125" style="791" customWidth="1"/>
    <col min="2822" max="2822" width="9.140625" style="791" customWidth="1"/>
    <col min="2823" max="2823" width="9.5703125" style="791" customWidth="1"/>
    <col min="2824" max="2824" width="8.140625" style="791" customWidth="1"/>
    <col min="2825" max="2825" width="6.85546875" style="791" customWidth="1"/>
    <col min="2826" max="2826" width="9.28515625" style="791" customWidth="1"/>
    <col min="2827" max="2827" width="10.5703125" style="791" customWidth="1"/>
    <col min="2828" max="2828" width="8.7109375" style="791" customWidth="1"/>
    <col min="2829" max="2829" width="7.42578125" style="791" customWidth="1"/>
    <col min="2830" max="2830" width="8.5703125" style="791" customWidth="1"/>
    <col min="2831" max="2831" width="8.7109375" style="791" customWidth="1"/>
    <col min="2832" max="2832" width="8.5703125" style="791" customWidth="1"/>
    <col min="2833" max="2833" width="7.85546875" style="791" customWidth="1"/>
    <col min="2834" max="2834" width="8.5703125" style="791" customWidth="1"/>
    <col min="2835" max="2836" width="10.5703125" style="791" customWidth="1"/>
    <col min="2837" max="2837" width="11.140625" style="791" customWidth="1"/>
    <col min="2838" max="2838" width="10.7109375" style="791" bestFit="1" customWidth="1"/>
    <col min="2839" max="3073" width="9.140625" style="791"/>
    <col min="3074" max="3074" width="11.28515625" style="791" customWidth="1"/>
    <col min="3075" max="3075" width="9.7109375" style="791" customWidth="1"/>
    <col min="3076" max="3076" width="8.140625" style="791" customWidth="1"/>
    <col min="3077" max="3077" width="7.42578125" style="791" customWidth="1"/>
    <col min="3078" max="3078" width="9.140625" style="791" customWidth="1"/>
    <col min="3079" max="3079" width="9.5703125" style="791" customWidth="1"/>
    <col min="3080" max="3080" width="8.140625" style="791" customWidth="1"/>
    <col min="3081" max="3081" width="6.85546875" style="791" customWidth="1"/>
    <col min="3082" max="3082" width="9.28515625" style="791" customWidth="1"/>
    <col min="3083" max="3083" width="10.5703125" style="791" customWidth="1"/>
    <col min="3084" max="3084" width="8.7109375" style="791" customWidth="1"/>
    <col min="3085" max="3085" width="7.42578125" style="791" customWidth="1"/>
    <col min="3086" max="3086" width="8.5703125" style="791" customWidth="1"/>
    <col min="3087" max="3087" width="8.7109375" style="791" customWidth="1"/>
    <col min="3088" max="3088" width="8.5703125" style="791" customWidth="1"/>
    <col min="3089" max="3089" width="7.85546875" style="791" customWidth="1"/>
    <col min="3090" max="3090" width="8.5703125" style="791" customWidth="1"/>
    <col min="3091" max="3092" width="10.5703125" style="791" customWidth="1"/>
    <col min="3093" max="3093" width="11.140625" style="791" customWidth="1"/>
    <col min="3094" max="3094" width="10.7109375" style="791" bestFit="1" customWidth="1"/>
    <col min="3095" max="3329" width="9.140625" style="791"/>
    <col min="3330" max="3330" width="11.28515625" style="791" customWidth="1"/>
    <col min="3331" max="3331" width="9.7109375" style="791" customWidth="1"/>
    <col min="3332" max="3332" width="8.140625" style="791" customWidth="1"/>
    <col min="3333" max="3333" width="7.42578125" style="791" customWidth="1"/>
    <col min="3334" max="3334" width="9.140625" style="791" customWidth="1"/>
    <col min="3335" max="3335" width="9.5703125" style="791" customWidth="1"/>
    <col min="3336" max="3336" width="8.140625" style="791" customWidth="1"/>
    <col min="3337" max="3337" width="6.85546875" style="791" customWidth="1"/>
    <col min="3338" max="3338" width="9.28515625" style="791" customWidth="1"/>
    <col min="3339" max="3339" width="10.5703125" style="791" customWidth="1"/>
    <col min="3340" max="3340" width="8.7109375" style="791" customWidth="1"/>
    <col min="3341" max="3341" width="7.42578125" style="791" customWidth="1"/>
    <col min="3342" max="3342" width="8.5703125" style="791" customWidth="1"/>
    <col min="3343" max="3343" width="8.7109375" style="791" customWidth="1"/>
    <col min="3344" max="3344" width="8.5703125" style="791" customWidth="1"/>
    <col min="3345" max="3345" width="7.85546875" style="791" customWidth="1"/>
    <col min="3346" max="3346" width="8.5703125" style="791" customWidth="1"/>
    <col min="3347" max="3348" width="10.5703125" style="791" customWidth="1"/>
    <col min="3349" max="3349" width="11.140625" style="791" customWidth="1"/>
    <col min="3350" max="3350" width="10.7109375" style="791" bestFit="1" customWidth="1"/>
    <col min="3351" max="3585" width="9.140625" style="791"/>
    <col min="3586" max="3586" width="11.28515625" style="791" customWidth="1"/>
    <col min="3587" max="3587" width="9.7109375" style="791" customWidth="1"/>
    <col min="3588" max="3588" width="8.140625" style="791" customWidth="1"/>
    <col min="3589" max="3589" width="7.42578125" style="791" customWidth="1"/>
    <col min="3590" max="3590" width="9.140625" style="791" customWidth="1"/>
    <col min="3591" max="3591" width="9.5703125" style="791" customWidth="1"/>
    <col min="3592" max="3592" width="8.140625" style="791" customWidth="1"/>
    <col min="3593" max="3593" width="6.85546875" style="791" customWidth="1"/>
    <col min="3594" max="3594" width="9.28515625" style="791" customWidth="1"/>
    <col min="3595" max="3595" width="10.5703125" style="791" customWidth="1"/>
    <col min="3596" max="3596" width="8.7109375" style="791" customWidth="1"/>
    <col min="3597" max="3597" width="7.42578125" style="791" customWidth="1"/>
    <col min="3598" max="3598" width="8.5703125" style="791" customWidth="1"/>
    <col min="3599" max="3599" width="8.7109375" style="791" customWidth="1"/>
    <col min="3600" max="3600" width="8.5703125" style="791" customWidth="1"/>
    <col min="3601" max="3601" width="7.85546875" style="791" customWidth="1"/>
    <col min="3602" max="3602" width="8.5703125" style="791" customWidth="1"/>
    <col min="3603" max="3604" width="10.5703125" style="791" customWidth="1"/>
    <col min="3605" max="3605" width="11.140625" style="791" customWidth="1"/>
    <col min="3606" max="3606" width="10.7109375" style="791" bestFit="1" customWidth="1"/>
    <col min="3607" max="3841" width="9.140625" style="791"/>
    <col min="3842" max="3842" width="11.28515625" style="791" customWidth="1"/>
    <col min="3843" max="3843" width="9.7109375" style="791" customWidth="1"/>
    <col min="3844" max="3844" width="8.140625" style="791" customWidth="1"/>
    <col min="3845" max="3845" width="7.42578125" style="791" customWidth="1"/>
    <col min="3846" max="3846" width="9.140625" style="791" customWidth="1"/>
    <col min="3847" max="3847" width="9.5703125" style="791" customWidth="1"/>
    <col min="3848" max="3848" width="8.140625" style="791" customWidth="1"/>
    <col min="3849" max="3849" width="6.85546875" style="791" customWidth="1"/>
    <col min="3850" max="3850" width="9.28515625" style="791" customWidth="1"/>
    <col min="3851" max="3851" width="10.5703125" style="791" customWidth="1"/>
    <col min="3852" max="3852" width="8.7109375" style="791" customWidth="1"/>
    <col min="3853" max="3853" width="7.42578125" style="791" customWidth="1"/>
    <col min="3854" max="3854" width="8.5703125" style="791" customWidth="1"/>
    <col min="3855" max="3855" width="8.7109375" style="791" customWidth="1"/>
    <col min="3856" max="3856" width="8.5703125" style="791" customWidth="1"/>
    <col min="3857" max="3857" width="7.85546875" style="791" customWidth="1"/>
    <col min="3858" max="3858" width="8.5703125" style="791" customWidth="1"/>
    <col min="3859" max="3860" width="10.5703125" style="791" customWidth="1"/>
    <col min="3861" max="3861" width="11.140625" style="791" customWidth="1"/>
    <col min="3862" max="3862" width="10.7109375" style="791" bestFit="1" customWidth="1"/>
    <col min="3863" max="4097" width="9.140625" style="791"/>
    <col min="4098" max="4098" width="11.28515625" style="791" customWidth="1"/>
    <col min="4099" max="4099" width="9.7109375" style="791" customWidth="1"/>
    <col min="4100" max="4100" width="8.140625" style="791" customWidth="1"/>
    <col min="4101" max="4101" width="7.42578125" style="791" customWidth="1"/>
    <col min="4102" max="4102" width="9.140625" style="791" customWidth="1"/>
    <col min="4103" max="4103" width="9.5703125" style="791" customWidth="1"/>
    <col min="4104" max="4104" width="8.140625" style="791" customWidth="1"/>
    <col min="4105" max="4105" width="6.85546875" style="791" customWidth="1"/>
    <col min="4106" max="4106" width="9.28515625" style="791" customWidth="1"/>
    <col min="4107" max="4107" width="10.5703125" style="791" customWidth="1"/>
    <col min="4108" max="4108" width="8.7109375" style="791" customWidth="1"/>
    <col min="4109" max="4109" width="7.42578125" style="791" customWidth="1"/>
    <col min="4110" max="4110" width="8.5703125" style="791" customWidth="1"/>
    <col min="4111" max="4111" width="8.7109375" style="791" customWidth="1"/>
    <col min="4112" max="4112" width="8.5703125" style="791" customWidth="1"/>
    <col min="4113" max="4113" width="7.85546875" style="791" customWidth="1"/>
    <col min="4114" max="4114" width="8.5703125" style="791" customWidth="1"/>
    <col min="4115" max="4116" width="10.5703125" style="791" customWidth="1"/>
    <col min="4117" max="4117" width="11.140625" style="791" customWidth="1"/>
    <col min="4118" max="4118" width="10.7109375" style="791" bestFit="1" customWidth="1"/>
    <col min="4119" max="4353" width="9.140625" style="791"/>
    <col min="4354" max="4354" width="11.28515625" style="791" customWidth="1"/>
    <col min="4355" max="4355" width="9.7109375" style="791" customWidth="1"/>
    <col min="4356" max="4356" width="8.140625" style="791" customWidth="1"/>
    <col min="4357" max="4357" width="7.42578125" style="791" customWidth="1"/>
    <col min="4358" max="4358" width="9.140625" style="791" customWidth="1"/>
    <col min="4359" max="4359" width="9.5703125" style="791" customWidth="1"/>
    <col min="4360" max="4360" width="8.140625" style="791" customWidth="1"/>
    <col min="4361" max="4361" width="6.85546875" style="791" customWidth="1"/>
    <col min="4362" max="4362" width="9.28515625" style="791" customWidth="1"/>
    <col min="4363" max="4363" width="10.5703125" style="791" customWidth="1"/>
    <col min="4364" max="4364" width="8.7109375" style="791" customWidth="1"/>
    <col min="4365" max="4365" width="7.42578125" style="791" customWidth="1"/>
    <col min="4366" max="4366" width="8.5703125" style="791" customWidth="1"/>
    <col min="4367" max="4367" width="8.7109375" style="791" customWidth="1"/>
    <col min="4368" max="4368" width="8.5703125" style="791" customWidth="1"/>
    <col min="4369" max="4369" width="7.85546875" style="791" customWidth="1"/>
    <col min="4370" max="4370" width="8.5703125" style="791" customWidth="1"/>
    <col min="4371" max="4372" width="10.5703125" style="791" customWidth="1"/>
    <col min="4373" max="4373" width="11.140625" style="791" customWidth="1"/>
    <col min="4374" max="4374" width="10.7109375" style="791" bestFit="1" customWidth="1"/>
    <col min="4375" max="4609" width="9.140625" style="791"/>
    <col min="4610" max="4610" width="11.28515625" style="791" customWidth="1"/>
    <col min="4611" max="4611" width="9.7109375" style="791" customWidth="1"/>
    <col min="4612" max="4612" width="8.140625" style="791" customWidth="1"/>
    <col min="4613" max="4613" width="7.42578125" style="791" customWidth="1"/>
    <col min="4614" max="4614" width="9.140625" style="791" customWidth="1"/>
    <col min="4615" max="4615" width="9.5703125" style="791" customWidth="1"/>
    <col min="4616" max="4616" width="8.140625" style="791" customWidth="1"/>
    <col min="4617" max="4617" width="6.85546875" style="791" customWidth="1"/>
    <col min="4618" max="4618" width="9.28515625" style="791" customWidth="1"/>
    <col min="4619" max="4619" width="10.5703125" style="791" customWidth="1"/>
    <col min="4620" max="4620" width="8.7109375" style="791" customWidth="1"/>
    <col min="4621" max="4621" width="7.42578125" style="791" customWidth="1"/>
    <col min="4622" max="4622" width="8.5703125" style="791" customWidth="1"/>
    <col min="4623" max="4623" width="8.7109375" style="791" customWidth="1"/>
    <col min="4624" max="4624" width="8.5703125" style="791" customWidth="1"/>
    <col min="4625" max="4625" width="7.85546875" style="791" customWidth="1"/>
    <col min="4626" max="4626" width="8.5703125" style="791" customWidth="1"/>
    <col min="4627" max="4628" width="10.5703125" style="791" customWidth="1"/>
    <col min="4629" max="4629" width="11.140625" style="791" customWidth="1"/>
    <col min="4630" max="4630" width="10.7109375" style="791" bestFit="1" customWidth="1"/>
    <col min="4631" max="4865" width="9.140625" style="791"/>
    <col min="4866" max="4866" width="11.28515625" style="791" customWidth="1"/>
    <col min="4867" max="4867" width="9.7109375" style="791" customWidth="1"/>
    <col min="4868" max="4868" width="8.140625" style="791" customWidth="1"/>
    <col min="4869" max="4869" width="7.42578125" style="791" customWidth="1"/>
    <col min="4870" max="4870" width="9.140625" style="791" customWidth="1"/>
    <col min="4871" max="4871" width="9.5703125" style="791" customWidth="1"/>
    <col min="4872" max="4872" width="8.140625" style="791" customWidth="1"/>
    <col min="4873" max="4873" width="6.85546875" style="791" customWidth="1"/>
    <col min="4874" max="4874" width="9.28515625" style="791" customWidth="1"/>
    <col min="4875" max="4875" width="10.5703125" style="791" customWidth="1"/>
    <col min="4876" max="4876" width="8.7109375" style="791" customWidth="1"/>
    <col min="4877" max="4877" width="7.42578125" style="791" customWidth="1"/>
    <col min="4878" max="4878" width="8.5703125" style="791" customWidth="1"/>
    <col min="4879" max="4879" width="8.7109375" style="791" customWidth="1"/>
    <col min="4880" max="4880" width="8.5703125" style="791" customWidth="1"/>
    <col min="4881" max="4881" width="7.85546875" style="791" customWidth="1"/>
    <col min="4882" max="4882" width="8.5703125" style="791" customWidth="1"/>
    <col min="4883" max="4884" width="10.5703125" style="791" customWidth="1"/>
    <col min="4885" max="4885" width="11.140625" style="791" customWidth="1"/>
    <col min="4886" max="4886" width="10.7109375" style="791" bestFit="1" customWidth="1"/>
    <col min="4887" max="5121" width="9.140625" style="791"/>
    <col min="5122" max="5122" width="11.28515625" style="791" customWidth="1"/>
    <col min="5123" max="5123" width="9.7109375" style="791" customWidth="1"/>
    <col min="5124" max="5124" width="8.140625" style="791" customWidth="1"/>
    <col min="5125" max="5125" width="7.42578125" style="791" customWidth="1"/>
    <col min="5126" max="5126" width="9.140625" style="791" customWidth="1"/>
    <col min="5127" max="5127" width="9.5703125" style="791" customWidth="1"/>
    <col min="5128" max="5128" width="8.140625" style="791" customWidth="1"/>
    <col min="5129" max="5129" width="6.85546875" style="791" customWidth="1"/>
    <col min="5130" max="5130" width="9.28515625" style="791" customWidth="1"/>
    <col min="5131" max="5131" width="10.5703125" style="791" customWidth="1"/>
    <col min="5132" max="5132" width="8.7109375" style="791" customWidth="1"/>
    <col min="5133" max="5133" width="7.42578125" style="791" customWidth="1"/>
    <col min="5134" max="5134" width="8.5703125" style="791" customWidth="1"/>
    <col min="5135" max="5135" width="8.7109375" style="791" customWidth="1"/>
    <col min="5136" max="5136" width="8.5703125" style="791" customWidth="1"/>
    <col min="5137" max="5137" width="7.85546875" style="791" customWidth="1"/>
    <col min="5138" max="5138" width="8.5703125" style="791" customWidth="1"/>
    <col min="5139" max="5140" width="10.5703125" style="791" customWidth="1"/>
    <col min="5141" max="5141" width="11.140625" style="791" customWidth="1"/>
    <col min="5142" max="5142" width="10.7109375" style="791" bestFit="1" customWidth="1"/>
    <col min="5143" max="5377" width="9.140625" style="791"/>
    <col min="5378" max="5378" width="11.28515625" style="791" customWidth="1"/>
    <col min="5379" max="5379" width="9.7109375" style="791" customWidth="1"/>
    <col min="5380" max="5380" width="8.140625" style="791" customWidth="1"/>
    <col min="5381" max="5381" width="7.42578125" style="791" customWidth="1"/>
    <col min="5382" max="5382" width="9.140625" style="791" customWidth="1"/>
    <col min="5383" max="5383" width="9.5703125" style="791" customWidth="1"/>
    <col min="5384" max="5384" width="8.140625" style="791" customWidth="1"/>
    <col min="5385" max="5385" width="6.85546875" style="791" customWidth="1"/>
    <col min="5386" max="5386" width="9.28515625" style="791" customWidth="1"/>
    <col min="5387" max="5387" width="10.5703125" style="791" customWidth="1"/>
    <col min="5388" max="5388" width="8.7109375" style="791" customWidth="1"/>
    <col min="5389" max="5389" width="7.42578125" style="791" customWidth="1"/>
    <col min="5390" max="5390" width="8.5703125" style="791" customWidth="1"/>
    <col min="5391" max="5391" width="8.7109375" style="791" customWidth="1"/>
    <col min="5392" max="5392" width="8.5703125" style="791" customWidth="1"/>
    <col min="5393" max="5393" width="7.85546875" style="791" customWidth="1"/>
    <col min="5394" max="5394" width="8.5703125" style="791" customWidth="1"/>
    <col min="5395" max="5396" width="10.5703125" style="791" customWidth="1"/>
    <col min="5397" max="5397" width="11.140625" style="791" customWidth="1"/>
    <col min="5398" max="5398" width="10.7109375" style="791" bestFit="1" customWidth="1"/>
    <col min="5399" max="5633" width="9.140625" style="791"/>
    <col min="5634" max="5634" width="11.28515625" style="791" customWidth="1"/>
    <col min="5635" max="5635" width="9.7109375" style="791" customWidth="1"/>
    <col min="5636" max="5636" width="8.140625" style="791" customWidth="1"/>
    <col min="5637" max="5637" width="7.42578125" style="791" customWidth="1"/>
    <col min="5638" max="5638" width="9.140625" style="791" customWidth="1"/>
    <col min="5639" max="5639" width="9.5703125" style="791" customWidth="1"/>
    <col min="5640" max="5640" width="8.140625" style="791" customWidth="1"/>
    <col min="5641" max="5641" width="6.85546875" style="791" customWidth="1"/>
    <col min="5642" max="5642" width="9.28515625" style="791" customWidth="1"/>
    <col min="5643" max="5643" width="10.5703125" style="791" customWidth="1"/>
    <col min="5644" max="5644" width="8.7109375" style="791" customWidth="1"/>
    <col min="5645" max="5645" width="7.42578125" style="791" customWidth="1"/>
    <col min="5646" max="5646" width="8.5703125" style="791" customWidth="1"/>
    <col min="5647" max="5647" width="8.7109375" style="791" customWidth="1"/>
    <col min="5648" max="5648" width="8.5703125" style="791" customWidth="1"/>
    <col min="5649" max="5649" width="7.85546875" style="791" customWidth="1"/>
    <col min="5650" max="5650" width="8.5703125" style="791" customWidth="1"/>
    <col min="5651" max="5652" width="10.5703125" style="791" customWidth="1"/>
    <col min="5653" max="5653" width="11.140625" style="791" customWidth="1"/>
    <col min="5654" max="5654" width="10.7109375" style="791" bestFit="1" customWidth="1"/>
    <col min="5655" max="5889" width="9.140625" style="791"/>
    <col min="5890" max="5890" width="11.28515625" style="791" customWidth="1"/>
    <col min="5891" max="5891" width="9.7109375" style="791" customWidth="1"/>
    <col min="5892" max="5892" width="8.140625" style="791" customWidth="1"/>
    <col min="5893" max="5893" width="7.42578125" style="791" customWidth="1"/>
    <col min="5894" max="5894" width="9.140625" style="791" customWidth="1"/>
    <col min="5895" max="5895" width="9.5703125" style="791" customWidth="1"/>
    <col min="5896" max="5896" width="8.140625" style="791" customWidth="1"/>
    <col min="5897" max="5897" width="6.85546875" style="791" customWidth="1"/>
    <col min="5898" max="5898" width="9.28515625" style="791" customWidth="1"/>
    <col min="5899" max="5899" width="10.5703125" style="791" customWidth="1"/>
    <col min="5900" max="5900" width="8.7109375" style="791" customWidth="1"/>
    <col min="5901" max="5901" width="7.42578125" style="791" customWidth="1"/>
    <col min="5902" max="5902" width="8.5703125" style="791" customWidth="1"/>
    <col min="5903" max="5903" width="8.7109375" style="791" customWidth="1"/>
    <col min="5904" max="5904" width="8.5703125" style="791" customWidth="1"/>
    <col min="5905" max="5905" width="7.85546875" style="791" customWidth="1"/>
    <col min="5906" max="5906" width="8.5703125" style="791" customWidth="1"/>
    <col min="5907" max="5908" width="10.5703125" style="791" customWidth="1"/>
    <col min="5909" max="5909" width="11.140625" style="791" customWidth="1"/>
    <col min="5910" max="5910" width="10.7109375" style="791" bestFit="1" customWidth="1"/>
    <col min="5911" max="6145" width="9.140625" style="791"/>
    <col min="6146" max="6146" width="11.28515625" style="791" customWidth="1"/>
    <col min="6147" max="6147" width="9.7109375" style="791" customWidth="1"/>
    <col min="6148" max="6148" width="8.140625" style="791" customWidth="1"/>
    <col min="6149" max="6149" width="7.42578125" style="791" customWidth="1"/>
    <col min="6150" max="6150" width="9.140625" style="791" customWidth="1"/>
    <col min="6151" max="6151" width="9.5703125" style="791" customWidth="1"/>
    <col min="6152" max="6152" width="8.140625" style="791" customWidth="1"/>
    <col min="6153" max="6153" width="6.85546875" style="791" customWidth="1"/>
    <col min="6154" max="6154" width="9.28515625" style="791" customWidth="1"/>
    <col min="6155" max="6155" width="10.5703125" style="791" customWidth="1"/>
    <col min="6156" max="6156" width="8.7109375" style="791" customWidth="1"/>
    <col min="6157" max="6157" width="7.42578125" style="791" customWidth="1"/>
    <col min="6158" max="6158" width="8.5703125" style="791" customWidth="1"/>
    <col min="6159" max="6159" width="8.7109375" style="791" customWidth="1"/>
    <col min="6160" max="6160" width="8.5703125" style="791" customWidth="1"/>
    <col min="6161" max="6161" width="7.85546875" style="791" customWidth="1"/>
    <col min="6162" max="6162" width="8.5703125" style="791" customWidth="1"/>
    <col min="6163" max="6164" width="10.5703125" style="791" customWidth="1"/>
    <col min="6165" max="6165" width="11.140625" style="791" customWidth="1"/>
    <col min="6166" max="6166" width="10.7109375" style="791" bestFit="1" customWidth="1"/>
    <col min="6167" max="6401" width="9.140625" style="791"/>
    <col min="6402" max="6402" width="11.28515625" style="791" customWidth="1"/>
    <col min="6403" max="6403" width="9.7109375" style="791" customWidth="1"/>
    <col min="6404" max="6404" width="8.140625" style="791" customWidth="1"/>
    <col min="6405" max="6405" width="7.42578125" style="791" customWidth="1"/>
    <col min="6406" max="6406" width="9.140625" style="791" customWidth="1"/>
    <col min="6407" max="6407" width="9.5703125" style="791" customWidth="1"/>
    <col min="6408" max="6408" width="8.140625" style="791" customWidth="1"/>
    <col min="6409" max="6409" width="6.85546875" style="791" customWidth="1"/>
    <col min="6410" max="6410" width="9.28515625" style="791" customWidth="1"/>
    <col min="6411" max="6411" width="10.5703125" style="791" customWidth="1"/>
    <col min="6412" max="6412" width="8.7109375" style="791" customWidth="1"/>
    <col min="6413" max="6413" width="7.42578125" style="791" customWidth="1"/>
    <col min="6414" max="6414" width="8.5703125" style="791" customWidth="1"/>
    <col min="6415" max="6415" width="8.7109375" style="791" customWidth="1"/>
    <col min="6416" max="6416" width="8.5703125" style="791" customWidth="1"/>
    <col min="6417" max="6417" width="7.85546875" style="791" customWidth="1"/>
    <col min="6418" max="6418" width="8.5703125" style="791" customWidth="1"/>
    <col min="6419" max="6420" width="10.5703125" style="791" customWidth="1"/>
    <col min="6421" max="6421" width="11.140625" style="791" customWidth="1"/>
    <col min="6422" max="6422" width="10.7109375" style="791" bestFit="1" customWidth="1"/>
    <col min="6423" max="6657" width="9.140625" style="791"/>
    <col min="6658" max="6658" width="11.28515625" style="791" customWidth="1"/>
    <col min="6659" max="6659" width="9.7109375" style="791" customWidth="1"/>
    <col min="6660" max="6660" width="8.140625" style="791" customWidth="1"/>
    <col min="6661" max="6661" width="7.42578125" style="791" customWidth="1"/>
    <col min="6662" max="6662" width="9.140625" style="791" customWidth="1"/>
    <col min="6663" max="6663" width="9.5703125" style="791" customWidth="1"/>
    <col min="6664" max="6664" width="8.140625" style="791" customWidth="1"/>
    <col min="6665" max="6665" width="6.85546875" style="791" customWidth="1"/>
    <col min="6666" max="6666" width="9.28515625" style="791" customWidth="1"/>
    <col min="6667" max="6667" width="10.5703125" style="791" customWidth="1"/>
    <col min="6668" max="6668" width="8.7109375" style="791" customWidth="1"/>
    <col min="6669" max="6669" width="7.42578125" style="791" customWidth="1"/>
    <col min="6670" max="6670" width="8.5703125" style="791" customWidth="1"/>
    <col min="6671" max="6671" width="8.7109375" style="791" customWidth="1"/>
    <col min="6672" max="6672" width="8.5703125" style="791" customWidth="1"/>
    <col min="6673" max="6673" width="7.85546875" style="791" customWidth="1"/>
    <col min="6674" max="6674" width="8.5703125" style="791" customWidth="1"/>
    <col min="6675" max="6676" width="10.5703125" style="791" customWidth="1"/>
    <col min="6677" max="6677" width="11.140625" style="791" customWidth="1"/>
    <col min="6678" max="6678" width="10.7109375" style="791" bestFit="1" customWidth="1"/>
    <col min="6679" max="6913" width="9.140625" style="791"/>
    <col min="6914" max="6914" width="11.28515625" style="791" customWidth="1"/>
    <col min="6915" max="6915" width="9.7109375" style="791" customWidth="1"/>
    <col min="6916" max="6916" width="8.140625" style="791" customWidth="1"/>
    <col min="6917" max="6917" width="7.42578125" style="791" customWidth="1"/>
    <col min="6918" max="6918" width="9.140625" style="791" customWidth="1"/>
    <col min="6919" max="6919" width="9.5703125" style="791" customWidth="1"/>
    <col min="6920" max="6920" width="8.140625" style="791" customWidth="1"/>
    <col min="6921" max="6921" width="6.85546875" style="791" customWidth="1"/>
    <col min="6922" max="6922" width="9.28515625" style="791" customWidth="1"/>
    <col min="6923" max="6923" width="10.5703125" style="791" customWidth="1"/>
    <col min="6924" max="6924" width="8.7109375" style="791" customWidth="1"/>
    <col min="6925" max="6925" width="7.42578125" style="791" customWidth="1"/>
    <col min="6926" max="6926" width="8.5703125" style="791" customWidth="1"/>
    <col min="6927" max="6927" width="8.7109375" style="791" customWidth="1"/>
    <col min="6928" max="6928" width="8.5703125" style="791" customWidth="1"/>
    <col min="6929" max="6929" width="7.85546875" style="791" customWidth="1"/>
    <col min="6930" max="6930" width="8.5703125" style="791" customWidth="1"/>
    <col min="6931" max="6932" width="10.5703125" style="791" customWidth="1"/>
    <col min="6933" max="6933" width="11.140625" style="791" customWidth="1"/>
    <col min="6934" max="6934" width="10.7109375" style="791" bestFit="1" customWidth="1"/>
    <col min="6935" max="7169" width="9.140625" style="791"/>
    <col min="7170" max="7170" width="11.28515625" style="791" customWidth="1"/>
    <col min="7171" max="7171" width="9.7109375" style="791" customWidth="1"/>
    <col min="7172" max="7172" width="8.140625" style="791" customWidth="1"/>
    <col min="7173" max="7173" width="7.42578125" style="791" customWidth="1"/>
    <col min="7174" max="7174" width="9.140625" style="791" customWidth="1"/>
    <col min="7175" max="7175" width="9.5703125" style="791" customWidth="1"/>
    <col min="7176" max="7176" width="8.140625" style="791" customWidth="1"/>
    <col min="7177" max="7177" width="6.85546875" style="791" customWidth="1"/>
    <col min="7178" max="7178" width="9.28515625" style="791" customWidth="1"/>
    <col min="7179" max="7179" width="10.5703125" style="791" customWidth="1"/>
    <col min="7180" max="7180" width="8.7109375" style="791" customWidth="1"/>
    <col min="7181" max="7181" width="7.42578125" style="791" customWidth="1"/>
    <col min="7182" max="7182" width="8.5703125" style="791" customWidth="1"/>
    <col min="7183" max="7183" width="8.7109375" style="791" customWidth="1"/>
    <col min="7184" max="7184" width="8.5703125" style="791" customWidth="1"/>
    <col min="7185" max="7185" width="7.85546875" style="791" customWidth="1"/>
    <col min="7186" max="7186" width="8.5703125" style="791" customWidth="1"/>
    <col min="7187" max="7188" width="10.5703125" style="791" customWidth="1"/>
    <col min="7189" max="7189" width="11.140625" style="791" customWidth="1"/>
    <col min="7190" max="7190" width="10.7109375" style="791" bestFit="1" customWidth="1"/>
    <col min="7191" max="7425" width="9.140625" style="791"/>
    <col min="7426" max="7426" width="11.28515625" style="791" customWidth="1"/>
    <col min="7427" max="7427" width="9.7109375" style="791" customWidth="1"/>
    <col min="7428" max="7428" width="8.140625" style="791" customWidth="1"/>
    <col min="7429" max="7429" width="7.42578125" style="791" customWidth="1"/>
    <col min="7430" max="7430" width="9.140625" style="791" customWidth="1"/>
    <col min="7431" max="7431" width="9.5703125" style="791" customWidth="1"/>
    <col min="7432" max="7432" width="8.140625" style="791" customWidth="1"/>
    <col min="7433" max="7433" width="6.85546875" style="791" customWidth="1"/>
    <col min="7434" max="7434" width="9.28515625" style="791" customWidth="1"/>
    <col min="7435" max="7435" width="10.5703125" style="791" customWidth="1"/>
    <col min="7436" max="7436" width="8.7109375" style="791" customWidth="1"/>
    <col min="7437" max="7437" width="7.42578125" style="791" customWidth="1"/>
    <col min="7438" max="7438" width="8.5703125" style="791" customWidth="1"/>
    <col min="7439" max="7439" width="8.7109375" style="791" customWidth="1"/>
    <col min="7440" max="7440" width="8.5703125" style="791" customWidth="1"/>
    <col min="7441" max="7441" width="7.85546875" style="791" customWidth="1"/>
    <col min="7442" max="7442" width="8.5703125" style="791" customWidth="1"/>
    <col min="7443" max="7444" width="10.5703125" style="791" customWidth="1"/>
    <col min="7445" max="7445" width="11.140625" style="791" customWidth="1"/>
    <col min="7446" max="7446" width="10.7109375" style="791" bestFit="1" customWidth="1"/>
    <col min="7447" max="7681" width="9.140625" style="791"/>
    <col min="7682" max="7682" width="11.28515625" style="791" customWidth="1"/>
    <col min="7683" max="7683" width="9.7109375" style="791" customWidth="1"/>
    <col min="7684" max="7684" width="8.140625" style="791" customWidth="1"/>
    <col min="7685" max="7685" width="7.42578125" style="791" customWidth="1"/>
    <col min="7686" max="7686" width="9.140625" style="791" customWidth="1"/>
    <col min="7687" max="7687" width="9.5703125" style="791" customWidth="1"/>
    <col min="7688" max="7688" width="8.140625" style="791" customWidth="1"/>
    <col min="7689" max="7689" width="6.85546875" style="791" customWidth="1"/>
    <col min="7690" max="7690" width="9.28515625" style="791" customWidth="1"/>
    <col min="7691" max="7691" width="10.5703125" style="791" customWidth="1"/>
    <col min="7692" max="7692" width="8.7109375" style="791" customWidth="1"/>
    <col min="7693" max="7693" width="7.42578125" style="791" customWidth="1"/>
    <col min="7694" max="7694" width="8.5703125" style="791" customWidth="1"/>
    <col min="7695" max="7695" width="8.7109375" style="791" customWidth="1"/>
    <col min="7696" max="7696" width="8.5703125" style="791" customWidth="1"/>
    <col min="7697" max="7697" width="7.85546875" style="791" customWidth="1"/>
    <col min="7698" max="7698" width="8.5703125" style="791" customWidth="1"/>
    <col min="7699" max="7700" width="10.5703125" style="791" customWidth="1"/>
    <col min="7701" max="7701" width="11.140625" style="791" customWidth="1"/>
    <col min="7702" max="7702" width="10.7109375" style="791" bestFit="1" customWidth="1"/>
    <col min="7703" max="7937" width="9.140625" style="791"/>
    <col min="7938" max="7938" width="11.28515625" style="791" customWidth="1"/>
    <col min="7939" max="7939" width="9.7109375" style="791" customWidth="1"/>
    <col min="7940" max="7940" width="8.140625" style="791" customWidth="1"/>
    <col min="7941" max="7941" width="7.42578125" style="791" customWidth="1"/>
    <col min="7942" max="7942" width="9.140625" style="791" customWidth="1"/>
    <col min="7943" max="7943" width="9.5703125" style="791" customWidth="1"/>
    <col min="7944" max="7944" width="8.140625" style="791" customWidth="1"/>
    <col min="7945" max="7945" width="6.85546875" style="791" customWidth="1"/>
    <col min="7946" max="7946" width="9.28515625" style="791" customWidth="1"/>
    <col min="7947" max="7947" width="10.5703125" style="791" customWidth="1"/>
    <col min="7948" max="7948" width="8.7109375" style="791" customWidth="1"/>
    <col min="7949" max="7949" width="7.42578125" style="791" customWidth="1"/>
    <col min="7950" max="7950" width="8.5703125" style="791" customWidth="1"/>
    <col min="7951" max="7951" width="8.7109375" style="791" customWidth="1"/>
    <col min="7952" max="7952" width="8.5703125" style="791" customWidth="1"/>
    <col min="7953" max="7953" width="7.85546875" style="791" customWidth="1"/>
    <col min="7954" max="7954" width="8.5703125" style="791" customWidth="1"/>
    <col min="7955" max="7956" width="10.5703125" style="791" customWidth="1"/>
    <col min="7957" max="7957" width="11.140625" style="791" customWidth="1"/>
    <col min="7958" max="7958" width="10.7109375" style="791" bestFit="1" customWidth="1"/>
    <col min="7959" max="8193" width="9.140625" style="791"/>
    <col min="8194" max="8194" width="11.28515625" style="791" customWidth="1"/>
    <col min="8195" max="8195" width="9.7109375" style="791" customWidth="1"/>
    <col min="8196" max="8196" width="8.140625" style="791" customWidth="1"/>
    <col min="8197" max="8197" width="7.42578125" style="791" customWidth="1"/>
    <col min="8198" max="8198" width="9.140625" style="791" customWidth="1"/>
    <col min="8199" max="8199" width="9.5703125" style="791" customWidth="1"/>
    <col min="8200" max="8200" width="8.140625" style="791" customWidth="1"/>
    <col min="8201" max="8201" width="6.85546875" style="791" customWidth="1"/>
    <col min="8202" max="8202" width="9.28515625" style="791" customWidth="1"/>
    <col min="8203" max="8203" width="10.5703125" style="791" customWidth="1"/>
    <col min="8204" max="8204" width="8.7109375" style="791" customWidth="1"/>
    <col min="8205" max="8205" width="7.42578125" style="791" customWidth="1"/>
    <col min="8206" max="8206" width="8.5703125" style="791" customWidth="1"/>
    <col min="8207" max="8207" width="8.7109375" style="791" customWidth="1"/>
    <col min="8208" max="8208" width="8.5703125" style="791" customWidth="1"/>
    <col min="8209" max="8209" width="7.85546875" style="791" customWidth="1"/>
    <col min="8210" max="8210" width="8.5703125" style="791" customWidth="1"/>
    <col min="8211" max="8212" width="10.5703125" style="791" customWidth="1"/>
    <col min="8213" max="8213" width="11.140625" style="791" customWidth="1"/>
    <col min="8214" max="8214" width="10.7109375" style="791" bestFit="1" customWidth="1"/>
    <col min="8215" max="8449" width="9.140625" style="791"/>
    <col min="8450" max="8450" width="11.28515625" style="791" customWidth="1"/>
    <col min="8451" max="8451" width="9.7109375" style="791" customWidth="1"/>
    <col min="8452" max="8452" width="8.140625" style="791" customWidth="1"/>
    <col min="8453" max="8453" width="7.42578125" style="791" customWidth="1"/>
    <col min="8454" max="8454" width="9.140625" style="791" customWidth="1"/>
    <col min="8455" max="8455" width="9.5703125" style="791" customWidth="1"/>
    <col min="8456" max="8456" width="8.140625" style="791" customWidth="1"/>
    <col min="8457" max="8457" width="6.85546875" style="791" customWidth="1"/>
    <col min="8458" max="8458" width="9.28515625" style="791" customWidth="1"/>
    <col min="8459" max="8459" width="10.5703125" style="791" customWidth="1"/>
    <col min="8460" max="8460" width="8.7109375" style="791" customWidth="1"/>
    <col min="8461" max="8461" width="7.42578125" style="791" customWidth="1"/>
    <col min="8462" max="8462" width="8.5703125" style="791" customWidth="1"/>
    <col min="8463" max="8463" width="8.7109375" style="791" customWidth="1"/>
    <col min="8464" max="8464" width="8.5703125" style="791" customWidth="1"/>
    <col min="8465" max="8465" width="7.85546875" style="791" customWidth="1"/>
    <col min="8466" max="8466" width="8.5703125" style="791" customWidth="1"/>
    <col min="8467" max="8468" width="10.5703125" style="791" customWidth="1"/>
    <col min="8469" max="8469" width="11.140625" style="791" customWidth="1"/>
    <col min="8470" max="8470" width="10.7109375" style="791" bestFit="1" customWidth="1"/>
    <col min="8471" max="8705" width="9.140625" style="791"/>
    <col min="8706" max="8706" width="11.28515625" style="791" customWidth="1"/>
    <col min="8707" max="8707" width="9.7109375" style="791" customWidth="1"/>
    <col min="8708" max="8708" width="8.140625" style="791" customWidth="1"/>
    <col min="8709" max="8709" width="7.42578125" style="791" customWidth="1"/>
    <col min="8710" max="8710" width="9.140625" style="791" customWidth="1"/>
    <col min="8711" max="8711" width="9.5703125" style="791" customWidth="1"/>
    <col min="8712" max="8712" width="8.140625" style="791" customWidth="1"/>
    <col min="8713" max="8713" width="6.85546875" style="791" customWidth="1"/>
    <col min="8714" max="8714" width="9.28515625" style="791" customWidth="1"/>
    <col min="8715" max="8715" width="10.5703125" style="791" customWidth="1"/>
    <col min="8716" max="8716" width="8.7109375" style="791" customWidth="1"/>
    <col min="8717" max="8717" width="7.42578125" style="791" customWidth="1"/>
    <col min="8718" max="8718" width="8.5703125" style="791" customWidth="1"/>
    <col min="8719" max="8719" width="8.7109375" style="791" customWidth="1"/>
    <col min="8720" max="8720" width="8.5703125" style="791" customWidth="1"/>
    <col min="8721" max="8721" width="7.85546875" style="791" customWidth="1"/>
    <col min="8722" max="8722" width="8.5703125" style="791" customWidth="1"/>
    <col min="8723" max="8724" width="10.5703125" style="791" customWidth="1"/>
    <col min="8725" max="8725" width="11.140625" style="791" customWidth="1"/>
    <col min="8726" max="8726" width="10.7109375" style="791" bestFit="1" customWidth="1"/>
    <col min="8727" max="8961" width="9.140625" style="791"/>
    <col min="8962" max="8962" width="11.28515625" style="791" customWidth="1"/>
    <col min="8963" max="8963" width="9.7109375" style="791" customWidth="1"/>
    <col min="8964" max="8964" width="8.140625" style="791" customWidth="1"/>
    <col min="8965" max="8965" width="7.42578125" style="791" customWidth="1"/>
    <col min="8966" max="8966" width="9.140625" style="791" customWidth="1"/>
    <col min="8967" max="8967" width="9.5703125" style="791" customWidth="1"/>
    <col min="8968" max="8968" width="8.140625" style="791" customWidth="1"/>
    <col min="8969" max="8969" width="6.85546875" style="791" customWidth="1"/>
    <col min="8970" max="8970" width="9.28515625" style="791" customWidth="1"/>
    <col min="8971" max="8971" width="10.5703125" style="791" customWidth="1"/>
    <col min="8972" max="8972" width="8.7109375" style="791" customWidth="1"/>
    <col min="8973" max="8973" width="7.42578125" style="791" customWidth="1"/>
    <col min="8974" max="8974" width="8.5703125" style="791" customWidth="1"/>
    <col min="8975" max="8975" width="8.7109375" style="791" customWidth="1"/>
    <col min="8976" max="8976" width="8.5703125" style="791" customWidth="1"/>
    <col min="8977" max="8977" width="7.85546875" style="791" customWidth="1"/>
    <col min="8978" max="8978" width="8.5703125" style="791" customWidth="1"/>
    <col min="8979" max="8980" width="10.5703125" style="791" customWidth="1"/>
    <col min="8981" max="8981" width="11.140625" style="791" customWidth="1"/>
    <col min="8982" max="8982" width="10.7109375" style="791" bestFit="1" customWidth="1"/>
    <col min="8983" max="9217" width="9.140625" style="791"/>
    <col min="9218" max="9218" width="11.28515625" style="791" customWidth="1"/>
    <col min="9219" max="9219" width="9.7109375" style="791" customWidth="1"/>
    <col min="9220" max="9220" width="8.140625" style="791" customWidth="1"/>
    <col min="9221" max="9221" width="7.42578125" style="791" customWidth="1"/>
    <col min="9222" max="9222" width="9.140625" style="791" customWidth="1"/>
    <col min="9223" max="9223" width="9.5703125" style="791" customWidth="1"/>
    <col min="9224" max="9224" width="8.140625" style="791" customWidth="1"/>
    <col min="9225" max="9225" width="6.85546875" style="791" customWidth="1"/>
    <col min="9226" max="9226" width="9.28515625" style="791" customWidth="1"/>
    <col min="9227" max="9227" width="10.5703125" style="791" customWidth="1"/>
    <col min="9228" max="9228" width="8.7109375" style="791" customWidth="1"/>
    <col min="9229" max="9229" width="7.42578125" style="791" customWidth="1"/>
    <col min="9230" max="9230" width="8.5703125" style="791" customWidth="1"/>
    <col min="9231" max="9231" width="8.7109375" style="791" customWidth="1"/>
    <col min="9232" max="9232" width="8.5703125" style="791" customWidth="1"/>
    <col min="9233" max="9233" width="7.85546875" style="791" customWidth="1"/>
    <col min="9234" max="9234" width="8.5703125" style="791" customWidth="1"/>
    <col min="9235" max="9236" width="10.5703125" style="791" customWidth="1"/>
    <col min="9237" max="9237" width="11.140625" style="791" customWidth="1"/>
    <col min="9238" max="9238" width="10.7109375" style="791" bestFit="1" customWidth="1"/>
    <col min="9239" max="9473" width="9.140625" style="791"/>
    <col min="9474" max="9474" width="11.28515625" style="791" customWidth="1"/>
    <col min="9475" max="9475" width="9.7109375" style="791" customWidth="1"/>
    <col min="9476" max="9476" width="8.140625" style="791" customWidth="1"/>
    <col min="9477" max="9477" width="7.42578125" style="791" customWidth="1"/>
    <col min="9478" max="9478" width="9.140625" style="791" customWidth="1"/>
    <col min="9479" max="9479" width="9.5703125" style="791" customWidth="1"/>
    <col min="9480" max="9480" width="8.140625" style="791" customWidth="1"/>
    <col min="9481" max="9481" width="6.85546875" style="791" customWidth="1"/>
    <col min="9482" max="9482" width="9.28515625" style="791" customWidth="1"/>
    <col min="9483" max="9483" width="10.5703125" style="791" customWidth="1"/>
    <col min="9484" max="9484" width="8.7109375" style="791" customWidth="1"/>
    <col min="9485" max="9485" width="7.42578125" style="791" customWidth="1"/>
    <col min="9486" max="9486" width="8.5703125" style="791" customWidth="1"/>
    <col min="9487" max="9487" width="8.7109375" style="791" customWidth="1"/>
    <col min="9488" max="9488" width="8.5703125" style="791" customWidth="1"/>
    <col min="9489" max="9489" width="7.85546875" style="791" customWidth="1"/>
    <col min="9490" max="9490" width="8.5703125" style="791" customWidth="1"/>
    <col min="9491" max="9492" width="10.5703125" style="791" customWidth="1"/>
    <col min="9493" max="9493" width="11.140625" style="791" customWidth="1"/>
    <col min="9494" max="9494" width="10.7109375" style="791" bestFit="1" customWidth="1"/>
    <col min="9495" max="9729" width="9.140625" style="791"/>
    <col min="9730" max="9730" width="11.28515625" style="791" customWidth="1"/>
    <col min="9731" max="9731" width="9.7109375" style="791" customWidth="1"/>
    <col min="9732" max="9732" width="8.140625" style="791" customWidth="1"/>
    <col min="9733" max="9733" width="7.42578125" style="791" customWidth="1"/>
    <col min="9734" max="9734" width="9.140625" style="791" customWidth="1"/>
    <col min="9735" max="9735" width="9.5703125" style="791" customWidth="1"/>
    <col min="9736" max="9736" width="8.140625" style="791" customWidth="1"/>
    <col min="9737" max="9737" width="6.85546875" style="791" customWidth="1"/>
    <col min="9738" max="9738" width="9.28515625" style="791" customWidth="1"/>
    <col min="9739" max="9739" width="10.5703125" style="791" customWidth="1"/>
    <col min="9740" max="9740" width="8.7109375" style="791" customWidth="1"/>
    <col min="9741" max="9741" width="7.42578125" style="791" customWidth="1"/>
    <col min="9742" max="9742" width="8.5703125" style="791" customWidth="1"/>
    <col min="9743" max="9743" width="8.7109375" style="791" customWidth="1"/>
    <col min="9744" max="9744" width="8.5703125" style="791" customWidth="1"/>
    <col min="9745" max="9745" width="7.85546875" style="791" customWidth="1"/>
    <col min="9746" max="9746" width="8.5703125" style="791" customWidth="1"/>
    <col min="9747" max="9748" width="10.5703125" style="791" customWidth="1"/>
    <col min="9749" max="9749" width="11.140625" style="791" customWidth="1"/>
    <col min="9750" max="9750" width="10.7109375" style="791" bestFit="1" customWidth="1"/>
    <col min="9751" max="9985" width="9.140625" style="791"/>
    <col min="9986" max="9986" width="11.28515625" style="791" customWidth="1"/>
    <col min="9987" max="9987" width="9.7109375" style="791" customWidth="1"/>
    <col min="9988" max="9988" width="8.140625" style="791" customWidth="1"/>
    <col min="9989" max="9989" width="7.42578125" style="791" customWidth="1"/>
    <col min="9990" max="9990" width="9.140625" style="791" customWidth="1"/>
    <col min="9991" max="9991" width="9.5703125" style="791" customWidth="1"/>
    <col min="9992" max="9992" width="8.140625" style="791" customWidth="1"/>
    <col min="9993" max="9993" width="6.85546875" style="791" customWidth="1"/>
    <col min="9994" max="9994" width="9.28515625" style="791" customWidth="1"/>
    <col min="9995" max="9995" width="10.5703125" style="791" customWidth="1"/>
    <col min="9996" max="9996" width="8.7109375" style="791" customWidth="1"/>
    <col min="9997" max="9997" width="7.42578125" style="791" customWidth="1"/>
    <col min="9998" max="9998" width="8.5703125" style="791" customWidth="1"/>
    <col min="9999" max="9999" width="8.7109375" style="791" customWidth="1"/>
    <col min="10000" max="10000" width="8.5703125" style="791" customWidth="1"/>
    <col min="10001" max="10001" width="7.85546875" style="791" customWidth="1"/>
    <col min="10002" max="10002" width="8.5703125" style="791" customWidth="1"/>
    <col min="10003" max="10004" width="10.5703125" style="791" customWidth="1"/>
    <col min="10005" max="10005" width="11.140625" style="791" customWidth="1"/>
    <col min="10006" max="10006" width="10.7109375" style="791" bestFit="1" customWidth="1"/>
    <col min="10007" max="10241" width="9.140625" style="791"/>
    <col min="10242" max="10242" width="11.28515625" style="791" customWidth="1"/>
    <col min="10243" max="10243" width="9.7109375" style="791" customWidth="1"/>
    <col min="10244" max="10244" width="8.140625" style="791" customWidth="1"/>
    <col min="10245" max="10245" width="7.42578125" style="791" customWidth="1"/>
    <col min="10246" max="10246" width="9.140625" style="791" customWidth="1"/>
    <col min="10247" max="10247" width="9.5703125" style="791" customWidth="1"/>
    <col min="10248" max="10248" width="8.140625" style="791" customWidth="1"/>
    <col min="10249" max="10249" width="6.85546875" style="791" customWidth="1"/>
    <col min="10250" max="10250" width="9.28515625" style="791" customWidth="1"/>
    <col min="10251" max="10251" width="10.5703125" style="791" customWidth="1"/>
    <col min="10252" max="10252" width="8.7109375" style="791" customWidth="1"/>
    <col min="10253" max="10253" width="7.42578125" style="791" customWidth="1"/>
    <col min="10254" max="10254" width="8.5703125" style="791" customWidth="1"/>
    <col min="10255" max="10255" width="8.7109375" style="791" customWidth="1"/>
    <col min="10256" max="10256" width="8.5703125" style="791" customWidth="1"/>
    <col min="10257" max="10257" width="7.85546875" style="791" customWidth="1"/>
    <col min="10258" max="10258" width="8.5703125" style="791" customWidth="1"/>
    <col min="10259" max="10260" width="10.5703125" style="791" customWidth="1"/>
    <col min="10261" max="10261" width="11.140625" style="791" customWidth="1"/>
    <col min="10262" max="10262" width="10.7109375" style="791" bestFit="1" customWidth="1"/>
    <col min="10263" max="10497" width="9.140625" style="791"/>
    <col min="10498" max="10498" width="11.28515625" style="791" customWidth="1"/>
    <col min="10499" max="10499" width="9.7109375" style="791" customWidth="1"/>
    <col min="10500" max="10500" width="8.140625" style="791" customWidth="1"/>
    <col min="10501" max="10501" width="7.42578125" style="791" customWidth="1"/>
    <col min="10502" max="10502" width="9.140625" style="791" customWidth="1"/>
    <col min="10503" max="10503" width="9.5703125" style="791" customWidth="1"/>
    <col min="10504" max="10504" width="8.140625" style="791" customWidth="1"/>
    <col min="10505" max="10505" width="6.85546875" style="791" customWidth="1"/>
    <col min="10506" max="10506" width="9.28515625" style="791" customWidth="1"/>
    <col min="10507" max="10507" width="10.5703125" style="791" customWidth="1"/>
    <col min="10508" max="10508" width="8.7109375" style="791" customWidth="1"/>
    <col min="10509" max="10509" width="7.42578125" style="791" customWidth="1"/>
    <col min="10510" max="10510" width="8.5703125" style="791" customWidth="1"/>
    <col min="10511" max="10511" width="8.7109375" style="791" customWidth="1"/>
    <col min="10512" max="10512" width="8.5703125" style="791" customWidth="1"/>
    <col min="10513" max="10513" width="7.85546875" style="791" customWidth="1"/>
    <col min="10514" max="10514" width="8.5703125" style="791" customWidth="1"/>
    <col min="10515" max="10516" width="10.5703125" style="791" customWidth="1"/>
    <col min="10517" max="10517" width="11.140625" style="791" customWidth="1"/>
    <col min="10518" max="10518" width="10.7109375" style="791" bestFit="1" customWidth="1"/>
    <col min="10519" max="10753" width="9.140625" style="791"/>
    <col min="10754" max="10754" width="11.28515625" style="791" customWidth="1"/>
    <col min="10755" max="10755" width="9.7109375" style="791" customWidth="1"/>
    <col min="10756" max="10756" width="8.140625" style="791" customWidth="1"/>
    <col min="10757" max="10757" width="7.42578125" style="791" customWidth="1"/>
    <col min="10758" max="10758" width="9.140625" style="791" customWidth="1"/>
    <col min="10759" max="10759" width="9.5703125" style="791" customWidth="1"/>
    <col min="10760" max="10760" width="8.140625" style="791" customWidth="1"/>
    <col min="10761" max="10761" width="6.85546875" style="791" customWidth="1"/>
    <col min="10762" max="10762" width="9.28515625" style="791" customWidth="1"/>
    <col min="10763" max="10763" width="10.5703125" style="791" customWidth="1"/>
    <col min="10764" max="10764" width="8.7109375" style="791" customWidth="1"/>
    <col min="10765" max="10765" width="7.42578125" style="791" customWidth="1"/>
    <col min="10766" max="10766" width="8.5703125" style="791" customWidth="1"/>
    <col min="10767" max="10767" width="8.7109375" style="791" customWidth="1"/>
    <col min="10768" max="10768" width="8.5703125" style="791" customWidth="1"/>
    <col min="10769" max="10769" width="7.85546875" style="791" customWidth="1"/>
    <col min="10770" max="10770" width="8.5703125" style="791" customWidth="1"/>
    <col min="10771" max="10772" width="10.5703125" style="791" customWidth="1"/>
    <col min="10773" max="10773" width="11.140625" style="791" customWidth="1"/>
    <col min="10774" max="10774" width="10.7109375" style="791" bestFit="1" customWidth="1"/>
    <col min="10775" max="11009" width="9.140625" style="791"/>
    <col min="11010" max="11010" width="11.28515625" style="791" customWidth="1"/>
    <col min="11011" max="11011" width="9.7109375" style="791" customWidth="1"/>
    <col min="11012" max="11012" width="8.140625" style="791" customWidth="1"/>
    <col min="11013" max="11013" width="7.42578125" style="791" customWidth="1"/>
    <col min="11014" max="11014" width="9.140625" style="791" customWidth="1"/>
    <col min="11015" max="11015" width="9.5703125" style="791" customWidth="1"/>
    <col min="11016" max="11016" width="8.140625" style="791" customWidth="1"/>
    <col min="11017" max="11017" width="6.85546875" style="791" customWidth="1"/>
    <col min="11018" max="11018" width="9.28515625" style="791" customWidth="1"/>
    <col min="11019" max="11019" width="10.5703125" style="791" customWidth="1"/>
    <col min="11020" max="11020" width="8.7109375" style="791" customWidth="1"/>
    <col min="11021" max="11021" width="7.42578125" style="791" customWidth="1"/>
    <col min="11022" max="11022" width="8.5703125" style="791" customWidth="1"/>
    <col min="11023" max="11023" width="8.7109375" style="791" customWidth="1"/>
    <col min="11024" max="11024" width="8.5703125" style="791" customWidth="1"/>
    <col min="11025" max="11025" width="7.85546875" style="791" customWidth="1"/>
    <col min="11026" max="11026" width="8.5703125" style="791" customWidth="1"/>
    <col min="11027" max="11028" width="10.5703125" style="791" customWidth="1"/>
    <col min="11029" max="11029" width="11.140625" style="791" customWidth="1"/>
    <col min="11030" max="11030" width="10.7109375" style="791" bestFit="1" customWidth="1"/>
    <col min="11031" max="11265" width="9.140625" style="791"/>
    <col min="11266" max="11266" width="11.28515625" style="791" customWidth="1"/>
    <col min="11267" max="11267" width="9.7109375" style="791" customWidth="1"/>
    <col min="11268" max="11268" width="8.140625" style="791" customWidth="1"/>
    <col min="11269" max="11269" width="7.42578125" style="791" customWidth="1"/>
    <col min="11270" max="11270" width="9.140625" style="791" customWidth="1"/>
    <col min="11271" max="11271" width="9.5703125" style="791" customWidth="1"/>
    <col min="11272" max="11272" width="8.140625" style="791" customWidth="1"/>
    <col min="11273" max="11273" width="6.85546875" style="791" customWidth="1"/>
    <col min="11274" max="11274" width="9.28515625" style="791" customWidth="1"/>
    <col min="11275" max="11275" width="10.5703125" style="791" customWidth="1"/>
    <col min="11276" max="11276" width="8.7109375" style="791" customWidth="1"/>
    <col min="11277" max="11277" width="7.42578125" style="791" customWidth="1"/>
    <col min="11278" max="11278" width="8.5703125" style="791" customWidth="1"/>
    <col min="11279" max="11279" width="8.7109375" style="791" customWidth="1"/>
    <col min="11280" max="11280" width="8.5703125" style="791" customWidth="1"/>
    <col min="11281" max="11281" width="7.85546875" style="791" customWidth="1"/>
    <col min="11282" max="11282" width="8.5703125" style="791" customWidth="1"/>
    <col min="11283" max="11284" width="10.5703125" style="791" customWidth="1"/>
    <col min="11285" max="11285" width="11.140625" style="791" customWidth="1"/>
    <col min="11286" max="11286" width="10.7109375" style="791" bestFit="1" customWidth="1"/>
    <col min="11287" max="11521" width="9.140625" style="791"/>
    <col min="11522" max="11522" width="11.28515625" style="791" customWidth="1"/>
    <col min="11523" max="11523" width="9.7109375" style="791" customWidth="1"/>
    <col min="11524" max="11524" width="8.140625" style="791" customWidth="1"/>
    <col min="11525" max="11525" width="7.42578125" style="791" customWidth="1"/>
    <col min="11526" max="11526" width="9.140625" style="791" customWidth="1"/>
    <col min="11527" max="11527" width="9.5703125" style="791" customWidth="1"/>
    <col min="11528" max="11528" width="8.140625" style="791" customWidth="1"/>
    <col min="11529" max="11529" width="6.85546875" style="791" customWidth="1"/>
    <col min="11530" max="11530" width="9.28515625" style="791" customWidth="1"/>
    <col min="11531" max="11531" width="10.5703125" style="791" customWidth="1"/>
    <col min="11532" max="11532" width="8.7109375" style="791" customWidth="1"/>
    <col min="11533" max="11533" width="7.42578125" style="791" customWidth="1"/>
    <col min="11534" max="11534" width="8.5703125" style="791" customWidth="1"/>
    <col min="11535" max="11535" width="8.7109375" style="791" customWidth="1"/>
    <col min="11536" max="11536" width="8.5703125" style="791" customWidth="1"/>
    <col min="11537" max="11537" width="7.85546875" style="791" customWidth="1"/>
    <col min="11538" max="11538" width="8.5703125" style="791" customWidth="1"/>
    <col min="11539" max="11540" width="10.5703125" style="791" customWidth="1"/>
    <col min="11541" max="11541" width="11.140625" style="791" customWidth="1"/>
    <col min="11542" max="11542" width="10.7109375" style="791" bestFit="1" customWidth="1"/>
    <col min="11543" max="11777" width="9.140625" style="791"/>
    <col min="11778" max="11778" width="11.28515625" style="791" customWidth="1"/>
    <col min="11779" max="11779" width="9.7109375" style="791" customWidth="1"/>
    <col min="11780" max="11780" width="8.140625" style="791" customWidth="1"/>
    <col min="11781" max="11781" width="7.42578125" style="791" customWidth="1"/>
    <col min="11782" max="11782" width="9.140625" style="791" customWidth="1"/>
    <col min="11783" max="11783" width="9.5703125" style="791" customWidth="1"/>
    <col min="11784" max="11784" width="8.140625" style="791" customWidth="1"/>
    <col min="11785" max="11785" width="6.85546875" style="791" customWidth="1"/>
    <col min="11786" max="11786" width="9.28515625" style="791" customWidth="1"/>
    <col min="11787" max="11787" width="10.5703125" style="791" customWidth="1"/>
    <col min="11788" max="11788" width="8.7109375" style="791" customWidth="1"/>
    <col min="11789" max="11789" width="7.42578125" style="791" customWidth="1"/>
    <col min="11790" max="11790" width="8.5703125" style="791" customWidth="1"/>
    <col min="11791" max="11791" width="8.7109375" style="791" customWidth="1"/>
    <col min="11792" max="11792" width="8.5703125" style="791" customWidth="1"/>
    <col min="11793" max="11793" width="7.85546875" style="791" customWidth="1"/>
    <col min="11794" max="11794" width="8.5703125" style="791" customWidth="1"/>
    <col min="11795" max="11796" width="10.5703125" style="791" customWidth="1"/>
    <col min="11797" max="11797" width="11.140625" style="791" customWidth="1"/>
    <col min="11798" max="11798" width="10.7109375" style="791" bestFit="1" customWidth="1"/>
    <col min="11799" max="12033" width="9.140625" style="791"/>
    <col min="12034" max="12034" width="11.28515625" style="791" customWidth="1"/>
    <col min="12035" max="12035" width="9.7109375" style="791" customWidth="1"/>
    <col min="12036" max="12036" width="8.140625" style="791" customWidth="1"/>
    <col min="12037" max="12037" width="7.42578125" style="791" customWidth="1"/>
    <col min="12038" max="12038" width="9.140625" style="791" customWidth="1"/>
    <col min="12039" max="12039" width="9.5703125" style="791" customWidth="1"/>
    <col min="12040" max="12040" width="8.140625" style="791" customWidth="1"/>
    <col min="12041" max="12041" width="6.85546875" style="791" customWidth="1"/>
    <col min="12042" max="12042" width="9.28515625" style="791" customWidth="1"/>
    <col min="12043" max="12043" width="10.5703125" style="791" customWidth="1"/>
    <col min="12044" max="12044" width="8.7109375" style="791" customWidth="1"/>
    <col min="12045" max="12045" width="7.42578125" style="791" customWidth="1"/>
    <col min="12046" max="12046" width="8.5703125" style="791" customWidth="1"/>
    <col min="12047" max="12047" width="8.7109375" style="791" customWidth="1"/>
    <col min="12048" max="12048" width="8.5703125" style="791" customWidth="1"/>
    <col min="12049" max="12049" width="7.85546875" style="791" customWidth="1"/>
    <col min="12050" max="12050" width="8.5703125" style="791" customWidth="1"/>
    <col min="12051" max="12052" width="10.5703125" style="791" customWidth="1"/>
    <col min="12053" max="12053" width="11.140625" style="791" customWidth="1"/>
    <col min="12054" max="12054" width="10.7109375" style="791" bestFit="1" customWidth="1"/>
    <col min="12055" max="12289" width="9.140625" style="791"/>
    <col min="12290" max="12290" width="11.28515625" style="791" customWidth="1"/>
    <col min="12291" max="12291" width="9.7109375" style="791" customWidth="1"/>
    <col min="12292" max="12292" width="8.140625" style="791" customWidth="1"/>
    <col min="12293" max="12293" width="7.42578125" style="791" customWidth="1"/>
    <col min="12294" max="12294" width="9.140625" style="791" customWidth="1"/>
    <col min="12295" max="12295" width="9.5703125" style="791" customWidth="1"/>
    <col min="12296" max="12296" width="8.140625" style="791" customWidth="1"/>
    <col min="12297" max="12297" width="6.85546875" style="791" customWidth="1"/>
    <col min="12298" max="12298" width="9.28515625" style="791" customWidth="1"/>
    <col min="12299" max="12299" width="10.5703125" style="791" customWidth="1"/>
    <col min="12300" max="12300" width="8.7109375" style="791" customWidth="1"/>
    <col min="12301" max="12301" width="7.42578125" style="791" customWidth="1"/>
    <col min="12302" max="12302" width="8.5703125" style="791" customWidth="1"/>
    <col min="12303" max="12303" width="8.7109375" style="791" customWidth="1"/>
    <col min="12304" max="12304" width="8.5703125" style="791" customWidth="1"/>
    <col min="12305" max="12305" width="7.85546875" style="791" customWidth="1"/>
    <col min="12306" max="12306" width="8.5703125" style="791" customWidth="1"/>
    <col min="12307" max="12308" width="10.5703125" style="791" customWidth="1"/>
    <col min="12309" max="12309" width="11.140625" style="791" customWidth="1"/>
    <col min="12310" max="12310" width="10.7109375" style="791" bestFit="1" customWidth="1"/>
    <col min="12311" max="12545" width="9.140625" style="791"/>
    <col min="12546" max="12546" width="11.28515625" style="791" customWidth="1"/>
    <col min="12547" max="12547" width="9.7109375" style="791" customWidth="1"/>
    <col min="12548" max="12548" width="8.140625" style="791" customWidth="1"/>
    <col min="12549" max="12549" width="7.42578125" style="791" customWidth="1"/>
    <col min="12550" max="12550" width="9.140625" style="791" customWidth="1"/>
    <col min="12551" max="12551" width="9.5703125" style="791" customWidth="1"/>
    <col min="12552" max="12552" width="8.140625" style="791" customWidth="1"/>
    <col min="12553" max="12553" width="6.85546875" style="791" customWidth="1"/>
    <col min="12554" max="12554" width="9.28515625" style="791" customWidth="1"/>
    <col min="12555" max="12555" width="10.5703125" style="791" customWidth="1"/>
    <col min="12556" max="12556" width="8.7109375" style="791" customWidth="1"/>
    <col min="12557" max="12557" width="7.42578125" style="791" customWidth="1"/>
    <col min="12558" max="12558" width="8.5703125" style="791" customWidth="1"/>
    <col min="12559" max="12559" width="8.7109375" style="791" customWidth="1"/>
    <col min="12560" max="12560" width="8.5703125" style="791" customWidth="1"/>
    <col min="12561" max="12561" width="7.85546875" style="791" customWidth="1"/>
    <col min="12562" max="12562" width="8.5703125" style="791" customWidth="1"/>
    <col min="12563" max="12564" width="10.5703125" style="791" customWidth="1"/>
    <col min="12565" max="12565" width="11.140625" style="791" customWidth="1"/>
    <col min="12566" max="12566" width="10.7109375" style="791" bestFit="1" customWidth="1"/>
    <col min="12567" max="12801" width="9.140625" style="791"/>
    <col min="12802" max="12802" width="11.28515625" style="791" customWidth="1"/>
    <col min="12803" max="12803" width="9.7109375" style="791" customWidth="1"/>
    <col min="12804" max="12804" width="8.140625" style="791" customWidth="1"/>
    <col min="12805" max="12805" width="7.42578125" style="791" customWidth="1"/>
    <col min="12806" max="12806" width="9.140625" style="791" customWidth="1"/>
    <col min="12807" max="12807" width="9.5703125" style="791" customWidth="1"/>
    <col min="12808" max="12808" width="8.140625" style="791" customWidth="1"/>
    <col min="12809" max="12809" width="6.85546875" style="791" customWidth="1"/>
    <col min="12810" max="12810" width="9.28515625" style="791" customWidth="1"/>
    <col min="12811" max="12811" width="10.5703125" style="791" customWidth="1"/>
    <col min="12812" max="12812" width="8.7109375" style="791" customWidth="1"/>
    <col min="12813" max="12813" width="7.42578125" style="791" customWidth="1"/>
    <col min="12814" max="12814" width="8.5703125" style="791" customWidth="1"/>
    <col min="12815" max="12815" width="8.7109375" style="791" customWidth="1"/>
    <col min="12816" max="12816" width="8.5703125" style="791" customWidth="1"/>
    <col min="12817" max="12817" width="7.85546875" style="791" customWidth="1"/>
    <col min="12818" max="12818" width="8.5703125" style="791" customWidth="1"/>
    <col min="12819" max="12820" width="10.5703125" style="791" customWidth="1"/>
    <col min="12821" max="12821" width="11.140625" style="791" customWidth="1"/>
    <col min="12822" max="12822" width="10.7109375" style="791" bestFit="1" customWidth="1"/>
    <col min="12823" max="13057" width="9.140625" style="791"/>
    <col min="13058" max="13058" width="11.28515625" style="791" customWidth="1"/>
    <col min="13059" max="13059" width="9.7109375" style="791" customWidth="1"/>
    <col min="13060" max="13060" width="8.140625" style="791" customWidth="1"/>
    <col min="13061" max="13061" width="7.42578125" style="791" customWidth="1"/>
    <col min="13062" max="13062" width="9.140625" style="791" customWidth="1"/>
    <col min="13063" max="13063" width="9.5703125" style="791" customWidth="1"/>
    <col min="13064" max="13064" width="8.140625" style="791" customWidth="1"/>
    <col min="13065" max="13065" width="6.85546875" style="791" customWidth="1"/>
    <col min="13066" max="13066" width="9.28515625" style="791" customWidth="1"/>
    <col min="13067" max="13067" width="10.5703125" style="791" customWidth="1"/>
    <col min="13068" max="13068" width="8.7109375" style="791" customWidth="1"/>
    <col min="13069" max="13069" width="7.42578125" style="791" customWidth="1"/>
    <col min="13070" max="13070" width="8.5703125" style="791" customWidth="1"/>
    <col min="13071" max="13071" width="8.7109375" style="791" customWidth="1"/>
    <col min="13072" max="13072" width="8.5703125" style="791" customWidth="1"/>
    <col min="13073" max="13073" width="7.85546875" style="791" customWidth="1"/>
    <col min="13074" max="13074" width="8.5703125" style="791" customWidth="1"/>
    <col min="13075" max="13076" width="10.5703125" style="791" customWidth="1"/>
    <col min="13077" max="13077" width="11.140625" style="791" customWidth="1"/>
    <col min="13078" max="13078" width="10.7109375" style="791" bestFit="1" customWidth="1"/>
    <col min="13079" max="13313" width="9.140625" style="791"/>
    <col min="13314" max="13314" width="11.28515625" style="791" customWidth="1"/>
    <col min="13315" max="13315" width="9.7109375" style="791" customWidth="1"/>
    <col min="13316" max="13316" width="8.140625" style="791" customWidth="1"/>
    <col min="13317" max="13317" width="7.42578125" style="791" customWidth="1"/>
    <col min="13318" max="13318" width="9.140625" style="791" customWidth="1"/>
    <col min="13319" max="13319" width="9.5703125" style="791" customWidth="1"/>
    <col min="13320" max="13320" width="8.140625" style="791" customWidth="1"/>
    <col min="13321" max="13321" width="6.85546875" style="791" customWidth="1"/>
    <col min="13322" max="13322" width="9.28515625" style="791" customWidth="1"/>
    <col min="13323" max="13323" width="10.5703125" style="791" customWidth="1"/>
    <col min="13324" max="13324" width="8.7109375" style="791" customWidth="1"/>
    <col min="13325" max="13325" width="7.42578125" style="791" customWidth="1"/>
    <col min="13326" max="13326" width="8.5703125" style="791" customWidth="1"/>
    <col min="13327" max="13327" width="8.7109375" style="791" customWidth="1"/>
    <col min="13328" max="13328" width="8.5703125" style="791" customWidth="1"/>
    <col min="13329" max="13329" width="7.85546875" style="791" customWidth="1"/>
    <col min="13330" max="13330" width="8.5703125" style="791" customWidth="1"/>
    <col min="13331" max="13332" width="10.5703125" style="791" customWidth="1"/>
    <col min="13333" max="13333" width="11.140625" style="791" customWidth="1"/>
    <col min="13334" max="13334" width="10.7109375" style="791" bestFit="1" customWidth="1"/>
    <col min="13335" max="13569" width="9.140625" style="791"/>
    <col min="13570" max="13570" width="11.28515625" style="791" customWidth="1"/>
    <col min="13571" max="13571" width="9.7109375" style="791" customWidth="1"/>
    <col min="13572" max="13572" width="8.140625" style="791" customWidth="1"/>
    <col min="13573" max="13573" width="7.42578125" style="791" customWidth="1"/>
    <col min="13574" max="13574" width="9.140625" style="791" customWidth="1"/>
    <col min="13575" max="13575" width="9.5703125" style="791" customWidth="1"/>
    <col min="13576" max="13576" width="8.140625" style="791" customWidth="1"/>
    <col min="13577" max="13577" width="6.85546875" style="791" customWidth="1"/>
    <col min="13578" max="13578" width="9.28515625" style="791" customWidth="1"/>
    <col min="13579" max="13579" width="10.5703125" style="791" customWidth="1"/>
    <col min="13580" max="13580" width="8.7109375" style="791" customWidth="1"/>
    <col min="13581" max="13581" width="7.42578125" style="791" customWidth="1"/>
    <col min="13582" max="13582" width="8.5703125" style="791" customWidth="1"/>
    <col min="13583" max="13583" width="8.7109375" style="791" customWidth="1"/>
    <col min="13584" max="13584" width="8.5703125" style="791" customWidth="1"/>
    <col min="13585" max="13585" width="7.85546875" style="791" customWidth="1"/>
    <col min="13586" max="13586" width="8.5703125" style="791" customWidth="1"/>
    <col min="13587" max="13588" width="10.5703125" style="791" customWidth="1"/>
    <col min="13589" max="13589" width="11.140625" style="791" customWidth="1"/>
    <col min="13590" max="13590" width="10.7109375" style="791" bestFit="1" customWidth="1"/>
    <col min="13591" max="13825" width="9.140625" style="791"/>
    <col min="13826" max="13826" width="11.28515625" style="791" customWidth="1"/>
    <col min="13827" max="13827" width="9.7109375" style="791" customWidth="1"/>
    <col min="13828" max="13828" width="8.140625" style="791" customWidth="1"/>
    <col min="13829" max="13829" width="7.42578125" style="791" customWidth="1"/>
    <col min="13830" max="13830" width="9.140625" style="791" customWidth="1"/>
    <col min="13831" max="13831" width="9.5703125" style="791" customWidth="1"/>
    <col min="13832" max="13832" width="8.140625" style="791" customWidth="1"/>
    <col min="13833" max="13833" width="6.85546875" style="791" customWidth="1"/>
    <col min="13834" max="13834" width="9.28515625" style="791" customWidth="1"/>
    <col min="13835" max="13835" width="10.5703125" style="791" customWidth="1"/>
    <col min="13836" max="13836" width="8.7109375" style="791" customWidth="1"/>
    <col min="13837" max="13837" width="7.42578125" style="791" customWidth="1"/>
    <col min="13838" max="13838" width="8.5703125" style="791" customWidth="1"/>
    <col min="13839" max="13839" width="8.7109375" style="791" customWidth="1"/>
    <col min="13840" max="13840" width="8.5703125" style="791" customWidth="1"/>
    <col min="13841" max="13841" width="7.85546875" style="791" customWidth="1"/>
    <col min="13842" max="13842" width="8.5703125" style="791" customWidth="1"/>
    <col min="13843" max="13844" width="10.5703125" style="791" customWidth="1"/>
    <col min="13845" max="13845" width="11.140625" style="791" customWidth="1"/>
    <col min="13846" max="13846" width="10.7109375" style="791" bestFit="1" customWidth="1"/>
    <col min="13847" max="14081" width="9.140625" style="791"/>
    <col min="14082" max="14082" width="11.28515625" style="791" customWidth="1"/>
    <col min="14083" max="14083" width="9.7109375" style="791" customWidth="1"/>
    <col min="14084" max="14084" width="8.140625" style="791" customWidth="1"/>
    <col min="14085" max="14085" width="7.42578125" style="791" customWidth="1"/>
    <col min="14086" max="14086" width="9.140625" style="791" customWidth="1"/>
    <col min="14087" max="14087" width="9.5703125" style="791" customWidth="1"/>
    <col min="14088" max="14088" width="8.140625" style="791" customWidth="1"/>
    <col min="14089" max="14089" width="6.85546875" style="791" customWidth="1"/>
    <col min="14090" max="14090" width="9.28515625" style="791" customWidth="1"/>
    <col min="14091" max="14091" width="10.5703125" style="791" customWidth="1"/>
    <col min="14092" max="14092" width="8.7109375" style="791" customWidth="1"/>
    <col min="14093" max="14093" width="7.42578125" style="791" customWidth="1"/>
    <col min="14094" max="14094" width="8.5703125" style="791" customWidth="1"/>
    <col min="14095" max="14095" width="8.7109375" style="791" customWidth="1"/>
    <col min="14096" max="14096" width="8.5703125" style="791" customWidth="1"/>
    <col min="14097" max="14097" width="7.85546875" style="791" customWidth="1"/>
    <col min="14098" max="14098" width="8.5703125" style="791" customWidth="1"/>
    <col min="14099" max="14100" width="10.5703125" style="791" customWidth="1"/>
    <col min="14101" max="14101" width="11.140625" style="791" customWidth="1"/>
    <col min="14102" max="14102" width="10.7109375" style="791" bestFit="1" customWidth="1"/>
    <col min="14103" max="14337" width="9.140625" style="791"/>
    <col min="14338" max="14338" width="11.28515625" style="791" customWidth="1"/>
    <col min="14339" max="14339" width="9.7109375" style="791" customWidth="1"/>
    <col min="14340" max="14340" width="8.140625" style="791" customWidth="1"/>
    <col min="14341" max="14341" width="7.42578125" style="791" customWidth="1"/>
    <col min="14342" max="14342" width="9.140625" style="791" customWidth="1"/>
    <col min="14343" max="14343" width="9.5703125" style="791" customWidth="1"/>
    <col min="14344" max="14344" width="8.140625" style="791" customWidth="1"/>
    <col min="14345" max="14345" width="6.85546875" style="791" customWidth="1"/>
    <col min="14346" max="14346" width="9.28515625" style="791" customWidth="1"/>
    <col min="14347" max="14347" width="10.5703125" style="791" customWidth="1"/>
    <col min="14348" max="14348" width="8.7109375" style="791" customWidth="1"/>
    <col min="14349" max="14349" width="7.42578125" style="791" customWidth="1"/>
    <col min="14350" max="14350" width="8.5703125" style="791" customWidth="1"/>
    <col min="14351" max="14351" width="8.7109375" style="791" customWidth="1"/>
    <col min="14352" max="14352" width="8.5703125" style="791" customWidth="1"/>
    <col min="14353" max="14353" width="7.85546875" style="791" customWidth="1"/>
    <col min="14354" max="14354" width="8.5703125" style="791" customWidth="1"/>
    <col min="14355" max="14356" width="10.5703125" style="791" customWidth="1"/>
    <col min="14357" max="14357" width="11.140625" style="791" customWidth="1"/>
    <col min="14358" max="14358" width="10.7109375" style="791" bestFit="1" customWidth="1"/>
    <col min="14359" max="14593" width="9.140625" style="791"/>
    <col min="14594" max="14594" width="11.28515625" style="791" customWidth="1"/>
    <col min="14595" max="14595" width="9.7109375" style="791" customWidth="1"/>
    <col min="14596" max="14596" width="8.140625" style="791" customWidth="1"/>
    <col min="14597" max="14597" width="7.42578125" style="791" customWidth="1"/>
    <col min="14598" max="14598" width="9.140625" style="791" customWidth="1"/>
    <col min="14599" max="14599" width="9.5703125" style="791" customWidth="1"/>
    <col min="14600" max="14600" width="8.140625" style="791" customWidth="1"/>
    <col min="14601" max="14601" width="6.85546875" style="791" customWidth="1"/>
    <col min="14602" max="14602" width="9.28515625" style="791" customWidth="1"/>
    <col min="14603" max="14603" width="10.5703125" style="791" customWidth="1"/>
    <col min="14604" max="14604" width="8.7109375" style="791" customWidth="1"/>
    <col min="14605" max="14605" width="7.42578125" style="791" customWidth="1"/>
    <col min="14606" max="14606" width="8.5703125" style="791" customWidth="1"/>
    <col min="14607" max="14607" width="8.7109375" style="791" customWidth="1"/>
    <col min="14608" max="14608" width="8.5703125" style="791" customWidth="1"/>
    <col min="14609" max="14609" width="7.85546875" style="791" customWidth="1"/>
    <col min="14610" max="14610" width="8.5703125" style="791" customWidth="1"/>
    <col min="14611" max="14612" width="10.5703125" style="791" customWidth="1"/>
    <col min="14613" max="14613" width="11.140625" style="791" customWidth="1"/>
    <col min="14614" max="14614" width="10.7109375" style="791" bestFit="1" customWidth="1"/>
    <col min="14615" max="14849" width="9.140625" style="791"/>
    <col min="14850" max="14850" width="11.28515625" style="791" customWidth="1"/>
    <col min="14851" max="14851" width="9.7109375" style="791" customWidth="1"/>
    <col min="14852" max="14852" width="8.140625" style="791" customWidth="1"/>
    <col min="14853" max="14853" width="7.42578125" style="791" customWidth="1"/>
    <col min="14854" max="14854" width="9.140625" style="791" customWidth="1"/>
    <col min="14855" max="14855" width="9.5703125" style="791" customWidth="1"/>
    <col min="14856" max="14856" width="8.140625" style="791" customWidth="1"/>
    <col min="14857" max="14857" width="6.85546875" style="791" customWidth="1"/>
    <col min="14858" max="14858" width="9.28515625" style="791" customWidth="1"/>
    <col min="14859" max="14859" width="10.5703125" style="791" customWidth="1"/>
    <col min="14860" max="14860" width="8.7109375" style="791" customWidth="1"/>
    <col min="14861" max="14861" width="7.42578125" style="791" customWidth="1"/>
    <col min="14862" max="14862" width="8.5703125" style="791" customWidth="1"/>
    <col min="14863" max="14863" width="8.7109375" style="791" customWidth="1"/>
    <col min="14864" max="14864" width="8.5703125" style="791" customWidth="1"/>
    <col min="14865" max="14865" width="7.85546875" style="791" customWidth="1"/>
    <col min="14866" max="14866" width="8.5703125" style="791" customWidth="1"/>
    <col min="14867" max="14868" width="10.5703125" style="791" customWidth="1"/>
    <col min="14869" max="14869" width="11.140625" style="791" customWidth="1"/>
    <col min="14870" max="14870" width="10.7109375" style="791" bestFit="1" customWidth="1"/>
    <col min="14871" max="15105" width="9.140625" style="791"/>
    <col min="15106" max="15106" width="11.28515625" style="791" customWidth="1"/>
    <col min="15107" max="15107" width="9.7109375" style="791" customWidth="1"/>
    <col min="15108" max="15108" width="8.140625" style="791" customWidth="1"/>
    <col min="15109" max="15109" width="7.42578125" style="791" customWidth="1"/>
    <col min="15110" max="15110" width="9.140625" style="791" customWidth="1"/>
    <col min="15111" max="15111" width="9.5703125" style="791" customWidth="1"/>
    <col min="15112" max="15112" width="8.140625" style="791" customWidth="1"/>
    <col min="15113" max="15113" width="6.85546875" style="791" customWidth="1"/>
    <col min="15114" max="15114" width="9.28515625" style="791" customWidth="1"/>
    <col min="15115" max="15115" width="10.5703125" style="791" customWidth="1"/>
    <col min="15116" max="15116" width="8.7109375" style="791" customWidth="1"/>
    <col min="15117" max="15117" width="7.42578125" style="791" customWidth="1"/>
    <col min="15118" max="15118" width="8.5703125" style="791" customWidth="1"/>
    <col min="15119" max="15119" width="8.7109375" style="791" customWidth="1"/>
    <col min="15120" max="15120" width="8.5703125" style="791" customWidth="1"/>
    <col min="15121" max="15121" width="7.85546875" style="791" customWidth="1"/>
    <col min="15122" max="15122" width="8.5703125" style="791" customWidth="1"/>
    <col min="15123" max="15124" width="10.5703125" style="791" customWidth="1"/>
    <col min="15125" max="15125" width="11.140625" style="791" customWidth="1"/>
    <col min="15126" max="15126" width="10.7109375" style="791" bestFit="1" customWidth="1"/>
    <col min="15127" max="15361" width="9.140625" style="791"/>
    <col min="15362" max="15362" width="11.28515625" style="791" customWidth="1"/>
    <col min="15363" max="15363" width="9.7109375" style="791" customWidth="1"/>
    <col min="15364" max="15364" width="8.140625" style="791" customWidth="1"/>
    <col min="15365" max="15365" width="7.42578125" style="791" customWidth="1"/>
    <col min="15366" max="15366" width="9.140625" style="791" customWidth="1"/>
    <col min="15367" max="15367" width="9.5703125" style="791" customWidth="1"/>
    <col min="15368" max="15368" width="8.140625" style="791" customWidth="1"/>
    <col min="15369" max="15369" width="6.85546875" style="791" customWidth="1"/>
    <col min="15370" max="15370" width="9.28515625" style="791" customWidth="1"/>
    <col min="15371" max="15371" width="10.5703125" style="791" customWidth="1"/>
    <col min="15372" max="15372" width="8.7109375" style="791" customWidth="1"/>
    <col min="15373" max="15373" width="7.42578125" style="791" customWidth="1"/>
    <col min="15374" max="15374" width="8.5703125" style="791" customWidth="1"/>
    <col min="15375" max="15375" width="8.7109375" style="791" customWidth="1"/>
    <col min="15376" max="15376" width="8.5703125" style="791" customWidth="1"/>
    <col min="15377" max="15377" width="7.85546875" style="791" customWidth="1"/>
    <col min="15378" max="15378" width="8.5703125" style="791" customWidth="1"/>
    <col min="15379" max="15380" width="10.5703125" style="791" customWidth="1"/>
    <col min="15381" max="15381" width="11.140625" style="791" customWidth="1"/>
    <col min="15382" max="15382" width="10.7109375" style="791" bestFit="1" customWidth="1"/>
    <col min="15383" max="15617" width="9.140625" style="791"/>
    <col min="15618" max="15618" width="11.28515625" style="791" customWidth="1"/>
    <col min="15619" max="15619" width="9.7109375" style="791" customWidth="1"/>
    <col min="15620" max="15620" width="8.140625" style="791" customWidth="1"/>
    <col min="15621" max="15621" width="7.42578125" style="791" customWidth="1"/>
    <col min="15622" max="15622" width="9.140625" style="791" customWidth="1"/>
    <col min="15623" max="15623" width="9.5703125" style="791" customWidth="1"/>
    <col min="15624" max="15624" width="8.140625" style="791" customWidth="1"/>
    <col min="15625" max="15625" width="6.85546875" style="791" customWidth="1"/>
    <col min="15626" max="15626" width="9.28515625" style="791" customWidth="1"/>
    <col min="15627" max="15627" width="10.5703125" style="791" customWidth="1"/>
    <col min="15628" max="15628" width="8.7109375" style="791" customWidth="1"/>
    <col min="15629" max="15629" width="7.42578125" style="791" customWidth="1"/>
    <col min="15630" max="15630" width="8.5703125" style="791" customWidth="1"/>
    <col min="15631" max="15631" width="8.7109375" style="791" customWidth="1"/>
    <col min="15632" max="15632" width="8.5703125" style="791" customWidth="1"/>
    <col min="15633" max="15633" width="7.85546875" style="791" customWidth="1"/>
    <col min="15634" max="15634" width="8.5703125" style="791" customWidth="1"/>
    <col min="15635" max="15636" width="10.5703125" style="791" customWidth="1"/>
    <col min="15637" max="15637" width="11.140625" style="791" customWidth="1"/>
    <col min="15638" max="15638" width="10.7109375" style="791" bestFit="1" customWidth="1"/>
    <col min="15639" max="15873" width="9.140625" style="791"/>
    <col min="15874" max="15874" width="11.28515625" style="791" customWidth="1"/>
    <col min="15875" max="15875" width="9.7109375" style="791" customWidth="1"/>
    <col min="15876" max="15876" width="8.140625" style="791" customWidth="1"/>
    <col min="15877" max="15877" width="7.42578125" style="791" customWidth="1"/>
    <col min="15878" max="15878" width="9.140625" style="791" customWidth="1"/>
    <col min="15879" max="15879" width="9.5703125" style="791" customWidth="1"/>
    <col min="15880" max="15880" width="8.140625" style="791" customWidth="1"/>
    <col min="15881" max="15881" width="6.85546875" style="791" customWidth="1"/>
    <col min="15882" max="15882" width="9.28515625" style="791" customWidth="1"/>
    <col min="15883" max="15883" width="10.5703125" style="791" customWidth="1"/>
    <col min="15884" max="15884" width="8.7109375" style="791" customWidth="1"/>
    <col min="15885" max="15885" width="7.42578125" style="791" customWidth="1"/>
    <col min="15886" max="15886" width="8.5703125" style="791" customWidth="1"/>
    <col min="15887" max="15887" width="8.7109375" style="791" customWidth="1"/>
    <col min="15888" max="15888" width="8.5703125" style="791" customWidth="1"/>
    <col min="15889" max="15889" width="7.85546875" style="791" customWidth="1"/>
    <col min="15890" max="15890" width="8.5703125" style="791" customWidth="1"/>
    <col min="15891" max="15892" width="10.5703125" style="791" customWidth="1"/>
    <col min="15893" max="15893" width="11.140625" style="791" customWidth="1"/>
    <col min="15894" max="15894" width="10.7109375" style="791" bestFit="1" customWidth="1"/>
    <col min="15895" max="16129" width="9.140625" style="791"/>
    <col min="16130" max="16130" width="11.28515625" style="791" customWidth="1"/>
    <col min="16131" max="16131" width="9.7109375" style="791" customWidth="1"/>
    <col min="16132" max="16132" width="8.140625" style="791" customWidth="1"/>
    <col min="16133" max="16133" width="7.42578125" style="791" customWidth="1"/>
    <col min="16134" max="16134" width="9.140625" style="791" customWidth="1"/>
    <col min="16135" max="16135" width="9.5703125" style="791" customWidth="1"/>
    <col min="16136" max="16136" width="8.140625" style="791" customWidth="1"/>
    <col min="16137" max="16137" width="6.85546875" style="791" customWidth="1"/>
    <col min="16138" max="16138" width="9.28515625" style="791" customWidth="1"/>
    <col min="16139" max="16139" width="10.5703125" style="791" customWidth="1"/>
    <col min="16140" max="16140" width="8.7109375" style="791" customWidth="1"/>
    <col min="16141" max="16141" width="7.42578125" style="791" customWidth="1"/>
    <col min="16142" max="16142" width="8.5703125" style="791" customWidth="1"/>
    <col min="16143" max="16143" width="8.7109375" style="791" customWidth="1"/>
    <col min="16144" max="16144" width="8.5703125" style="791" customWidth="1"/>
    <col min="16145" max="16145" width="7.85546875" style="791" customWidth="1"/>
    <col min="16146" max="16146" width="8.5703125" style="791" customWidth="1"/>
    <col min="16147" max="16148" width="10.5703125" style="791" customWidth="1"/>
    <col min="16149" max="16149" width="11.140625" style="791" customWidth="1"/>
    <col min="16150" max="16150" width="10.7109375" style="791" bestFit="1" customWidth="1"/>
    <col min="16151" max="16384" width="9.140625" style="791"/>
  </cols>
  <sheetData>
    <row r="1" spans="1:24" s="827" customFormat="1" ht="15.75">
      <c r="C1" s="788"/>
      <c r="D1" s="788"/>
      <c r="E1" s="788"/>
      <c r="F1" s="788"/>
      <c r="G1" s="788"/>
      <c r="H1" s="788"/>
      <c r="I1" s="789" t="s">
        <v>0</v>
      </c>
      <c r="J1" s="789"/>
      <c r="S1" s="826"/>
      <c r="T1" s="826"/>
      <c r="U1" s="1291" t="s">
        <v>891</v>
      </c>
      <c r="V1" s="1291"/>
      <c r="W1" s="80"/>
      <c r="X1" s="80"/>
    </row>
    <row r="2" spans="1:24" s="827" customFormat="1" ht="20.25">
      <c r="E2" s="957" t="s">
        <v>882</v>
      </c>
      <c r="F2" s="957"/>
      <c r="G2" s="957"/>
      <c r="H2" s="957"/>
      <c r="I2" s="957"/>
      <c r="J2" s="957"/>
      <c r="K2" s="957"/>
      <c r="L2" s="957"/>
      <c r="M2" s="957"/>
      <c r="N2" s="957"/>
      <c r="O2" s="957"/>
      <c r="P2" s="957"/>
    </row>
    <row r="3" spans="1:24" s="827" customFormat="1" ht="20.25">
      <c r="H3" s="105"/>
      <c r="I3" s="105"/>
      <c r="J3" s="105"/>
      <c r="K3" s="105"/>
      <c r="L3" s="105"/>
      <c r="M3" s="105"/>
      <c r="N3" s="105"/>
      <c r="O3" s="105"/>
      <c r="P3" s="105"/>
    </row>
    <row r="4" spans="1:24" ht="15.75">
      <c r="C4" s="958" t="s">
        <v>993</v>
      </c>
      <c r="D4" s="958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73"/>
      <c r="S4" s="792"/>
      <c r="T4" s="792"/>
      <c r="U4" s="792"/>
      <c r="V4" s="792"/>
      <c r="W4" s="789"/>
    </row>
    <row r="5" spans="1:24">
      <c r="C5" s="793"/>
      <c r="D5" s="793"/>
      <c r="E5" s="793"/>
      <c r="F5" s="793"/>
      <c r="G5" s="793"/>
      <c r="H5" s="793"/>
      <c r="M5" s="793"/>
      <c r="N5" s="793"/>
      <c r="O5" s="793"/>
      <c r="P5" s="793"/>
      <c r="Q5" s="793"/>
      <c r="R5" s="793"/>
      <c r="S5" s="793"/>
      <c r="T5" s="793"/>
      <c r="U5" s="793"/>
      <c r="V5" s="793"/>
      <c r="W5" s="793"/>
    </row>
    <row r="6" spans="1:24" ht="15.75">
      <c r="A6" s="456" t="s">
        <v>758</v>
      </c>
      <c r="B6" s="795"/>
    </row>
    <row r="7" spans="1:24">
      <c r="B7" s="796"/>
    </row>
    <row r="8" spans="1:24" s="794" customFormat="1" ht="24.75" customHeight="1">
      <c r="A8" s="1186" t="s">
        <v>721</v>
      </c>
      <c r="B8" s="1292" t="s">
        <v>3</v>
      </c>
      <c r="C8" s="1293" t="s">
        <v>893</v>
      </c>
      <c r="D8" s="1294"/>
      <c r="E8" s="1294"/>
      <c r="F8" s="1294"/>
      <c r="G8" s="1293" t="s">
        <v>894</v>
      </c>
      <c r="H8" s="1294"/>
      <c r="I8" s="1294"/>
      <c r="J8" s="1294"/>
      <c r="K8" s="1293" t="s">
        <v>895</v>
      </c>
      <c r="L8" s="1294"/>
      <c r="M8" s="1294"/>
      <c r="N8" s="1294"/>
      <c r="O8" s="1293" t="s">
        <v>896</v>
      </c>
      <c r="P8" s="1294"/>
      <c r="Q8" s="1294"/>
      <c r="R8" s="1294"/>
      <c r="S8" s="1295" t="s">
        <v>18</v>
      </c>
      <c r="T8" s="1296"/>
      <c r="U8" s="1296"/>
      <c r="V8" s="1296"/>
    </row>
    <row r="9" spans="1:24" s="797" customFormat="1" ht="29.25" customHeight="1">
      <c r="A9" s="1186"/>
      <c r="B9" s="1292"/>
      <c r="C9" s="1297" t="s">
        <v>897</v>
      </c>
      <c r="D9" s="1288" t="s">
        <v>898</v>
      </c>
      <c r="E9" s="1289"/>
      <c r="F9" s="1290"/>
      <c r="G9" s="1297" t="s">
        <v>897</v>
      </c>
      <c r="H9" s="1288" t="s">
        <v>898</v>
      </c>
      <c r="I9" s="1289"/>
      <c r="J9" s="1290"/>
      <c r="K9" s="1297" t="s">
        <v>897</v>
      </c>
      <c r="L9" s="1288" t="s">
        <v>898</v>
      </c>
      <c r="M9" s="1289"/>
      <c r="N9" s="1290"/>
      <c r="O9" s="1297" t="s">
        <v>897</v>
      </c>
      <c r="P9" s="1288" t="s">
        <v>898</v>
      </c>
      <c r="Q9" s="1289"/>
      <c r="R9" s="1290"/>
      <c r="S9" s="1297" t="s">
        <v>897</v>
      </c>
      <c r="T9" s="1288" t="s">
        <v>898</v>
      </c>
      <c r="U9" s="1289"/>
      <c r="V9" s="1290"/>
    </row>
    <row r="10" spans="1:24" s="797" customFormat="1" ht="46.5" customHeight="1">
      <c r="A10" s="1186"/>
      <c r="B10" s="1292"/>
      <c r="C10" s="1298"/>
      <c r="D10" s="801" t="s">
        <v>899</v>
      </c>
      <c r="E10" s="801" t="s">
        <v>213</v>
      </c>
      <c r="F10" s="801" t="s">
        <v>18</v>
      </c>
      <c r="G10" s="1298"/>
      <c r="H10" s="801" t="s">
        <v>899</v>
      </c>
      <c r="I10" s="801" t="s">
        <v>213</v>
      </c>
      <c r="J10" s="801" t="s">
        <v>18</v>
      </c>
      <c r="K10" s="1298"/>
      <c r="L10" s="801" t="s">
        <v>899</v>
      </c>
      <c r="M10" s="801" t="s">
        <v>213</v>
      </c>
      <c r="N10" s="801" t="s">
        <v>18</v>
      </c>
      <c r="O10" s="1298"/>
      <c r="P10" s="801" t="s">
        <v>899</v>
      </c>
      <c r="Q10" s="801" t="s">
        <v>213</v>
      </c>
      <c r="R10" s="801" t="s">
        <v>18</v>
      </c>
      <c r="S10" s="1298"/>
      <c r="T10" s="801" t="s">
        <v>899</v>
      </c>
      <c r="U10" s="801" t="s">
        <v>213</v>
      </c>
      <c r="V10" s="801" t="s">
        <v>18</v>
      </c>
    </row>
    <row r="11" spans="1:24" s="798" customFormat="1" ht="16.149999999999999" customHeight="1">
      <c r="A11" s="802">
        <v>1</v>
      </c>
      <c r="B11" s="803">
        <v>2</v>
      </c>
      <c r="C11" s="803">
        <v>3</v>
      </c>
      <c r="D11" s="802">
        <v>4</v>
      </c>
      <c r="E11" s="803">
        <v>5</v>
      </c>
      <c r="F11" s="803">
        <v>6</v>
      </c>
      <c r="G11" s="802">
        <v>7</v>
      </c>
      <c r="H11" s="803">
        <v>8</v>
      </c>
      <c r="I11" s="803">
        <v>9</v>
      </c>
      <c r="J11" s="802">
        <v>10</v>
      </c>
      <c r="K11" s="803">
        <v>11</v>
      </c>
      <c r="L11" s="803">
        <v>12</v>
      </c>
      <c r="M11" s="802">
        <v>13</v>
      </c>
      <c r="N11" s="803">
        <v>14</v>
      </c>
      <c r="O11" s="803">
        <v>15</v>
      </c>
      <c r="P11" s="802">
        <v>16</v>
      </c>
      <c r="Q11" s="803">
        <v>17</v>
      </c>
      <c r="R11" s="803">
        <v>18</v>
      </c>
      <c r="S11" s="802">
        <v>19</v>
      </c>
      <c r="T11" s="803">
        <v>20</v>
      </c>
      <c r="U11" s="803">
        <v>21</v>
      </c>
      <c r="V11" s="802">
        <v>22</v>
      </c>
    </row>
    <row r="12" spans="1:24" s="798" customFormat="1" ht="16.149999999999999" customHeight="1">
      <c r="A12" s="825">
        <v>1</v>
      </c>
      <c r="B12" s="225" t="s">
        <v>685</v>
      </c>
      <c r="C12" s="828">
        <v>0</v>
      </c>
      <c r="D12" s="832">
        <f>C12*6000/100000</f>
        <v>0</v>
      </c>
      <c r="E12" s="833">
        <f>C12*4000/100000</f>
        <v>0</v>
      </c>
      <c r="F12" s="833">
        <f>D12+E12</f>
        <v>0</v>
      </c>
      <c r="G12" s="830">
        <v>0</v>
      </c>
      <c r="H12" s="833">
        <f>G12*9000/100000</f>
        <v>0</v>
      </c>
      <c r="I12" s="833">
        <f>G12*6000/100000</f>
        <v>0</v>
      </c>
      <c r="J12" s="832">
        <f>H12+I12</f>
        <v>0</v>
      </c>
      <c r="K12" s="828">
        <v>3</v>
      </c>
      <c r="L12" s="833">
        <f>K12*12000/100000</f>
        <v>0.36</v>
      </c>
      <c r="M12" s="832">
        <f>K12*8000/100000</f>
        <v>0.24</v>
      </c>
      <c r="N12" s="833">
        <f>L12+M12</f>
        <v>0.6</v>
      </c>
      <c r="O12" s="828">
        <v>0</v>
      </c>
      <c r="P12" s="832">
        <f>O12*15000/100000</f>
        <v>0</v>
      </c>
      <c r="Q12" s="833">
        <f>O12*10000/100000</f>
        <v>0</v>
      </c>
      <c r="R12" s="833">
        <f>Q12+P12</f>
        <v>0</v>
      </c>
      <c r="S12" s="830">
        <f>O12+K12+G12+C12</f>
        <v>3</v>
      </c>
      <c r="T12" s="833">
        <f>D12+H12+L12+P12</f>
        <v>0.36</v>
      </c>
      <c r="U12" s="833">
        <f>E12+I12+M12+Q12</f>
        <v>0.24</v>
      </c>
      <c r="V12" s="832">
        <f>+F12+J12+N12+R12</f>
        <v>0.6</v>
      </c>
    </row>
    <row r="13" spans="1:24" s="798" customFormat="1" ht="16.149999999999999" customHeight="1">
      <c r="A13" s="825">
        <v>2</v>
      </c>
      <c r="B13" s="225" t="s">
        <v>686</v>
      </c>
      <c r="C13" s="828">
        <v>0</v>
      </c>
      <c r="D13" s="832">
        <f t="shared" ref="D13:D41" si="0">C13*6000/100000</f>
        <v>0</v>
      </c>
      <c r="E13" s="833">
        <f t="shared" ref="E13:E41" si="1">C13*4000/100000</f>
        <v>0</v>
      </c>
      <c r="F13" s="833">
        <f t="shared" ref="F13:F41" si="2">D13+E13</f>
        <v>0</v>
      </c>
      <c r="G13" s="830">
        <v>0</v>
      </c>
      <c r="H13" s="833">
        <f t="shared" ref="H13:H41" si="3">G13*9000/100000</f>
        <v>0</v>
      </c>
      <c r="I13" s="833">
        <f t="shared" ref="I13:I41" si="4">G13*6000/100000</f>
        <v>0</v>
      </c>
      <c r="J13" s="832">
        <f t="shared" ref="J13:J41" si="5">H13+I13</f>
        <v>0</v>
      </c>
      <c r="K13" s="828">
        <v>1</v>
      </c>
      <c r="L13" s="833">
        <f t="shared" ref="L13:L41" si="6">K13*12000/100000</f>
        <v>0.12</v>
      </c>
      <c r="M13" s="832">
        <f t="shared" ref="M13:M41" si="7">K13*8000/100000</f>
        <v>0.08</v>
      </c>
      <c r="N13" s="833">
        <f t="shared" ref="N13:N41" si="8">L13+M13</f>
        <v>0.2</v>
      </c>
      <c r="O13" s="828">
        <v>0</v>
      </c>
      <c r="P13" s="832">
        <f t="shared" ref="P13:P41" si="9">O13*15000/100000</f>
        <v>0</v>
      </c>
      <c r="Q13" s="833">
        <f t="shared" ref="Q13:Q41" si="10">O13*10000/100000</f>
        <v>0</v>
      </c>
      <c r="R13" s="833">
        <f t="shared" ref="R13:R41" si="11">Q13+P13</f>
        <v>0</v>
      </c>
      <c r="S13" s="830">
        <f t="shared" ref="S13:S41" si="12">O13+K13+G13+C13</f>
        <v>1</v>
      </c>
      <c r="T13" s="833">
        <f t="shared" ref="T13:U41" si="13">D13+H13+L13+P13</f>
        <v>0.12</v>
      </c>
      <c r="U13" s="833">
        <f t="shared" si="13"/>
        <v>0.08</v>
      </c>
      <c r="V13" s="832">
        <f t="shared" ref="V13:V41" si="14">+F13+J13+N13+R13</f>
        <v>0.2</v>
      </c>
    </row>
    <row r="14" spans="1:24" s="798" customFormat="1" ht="16.149999999999999" customHeight="1">
      <c r="A14" s="825">
        <v>3</v>
      </c>
      <c r="B14" s="225" t="s">
        <v>687</v>
      </c>
      <c r="C14" s="828">
        <v>0</v>
      </c>
      <c r="D14" s="832">
        <f t="shared" si="0"/>
        <v>0</v>
      </c>
      <c r="E14" s="833">
        <f t="shared" si="1"/>
        <v>0</v>
      </c>
      <c r="F14" s="833">
        <f t="shared" si="2"/>
        <v>0</v>
      </c>
      <c r="G14" s="830">
        <v>0</v>
      </c>
      <c r="H14" s="833">
        <f t="shared" si="3"/>
        <v>0</v>
      </c>
      <c r="I14" s="833">
        <f t="shared" si="4"/>
        <v>0</v>
      </c>
      <c r="J14" s="832">
        <f t="shared" si="5"/>
        <v>0</v>
      </c>
      <c r="K14" s="828">
        <v>4</v>
      </c>
      <c r="L14" s="833">
        <f t="shared" si="6"/>
        <v>0.48</v>
      </c>
      <c r="M14" s="832">
        <f t="shared" si="7"/>
        <v>0.32</v>
      </c>
      <c r="N14" s="833">
        <f t="shared" si="8"/>
        <v>0.8</v>
      </c>
      <c r="O14" s="828">
        <v>0</v>
      </c>
      <c r="P14" s="832">
        <f t="shared" si="9"/>
        <v>0</v>
      </c>
      <c r="Q14" s="833">
        <f t="shared" si="10"/>
        <v>0</v>
      </c>
      <c r="R14" s="833">
        <f t="shared" si="11"/>
        <v>0</v>
      </c>
      <c r="S14" s="830">
        <f t="shared" si="12"/>
        <v>4</v>
      </c>
      <c r="T14" s="833">
        <f t="shared" si="13"/>
        <v>0.48</v>
      </c>
      <c r="U14" s="833">
        <f t="shared" si="13"/>
        <v>0.32</v>
      </c>
      <c r="V14" s="832">
        <f t="shared" si="14"/>
        <v>0.8</v>
      </c>
    </row>
    <row r="15" spans="1:24" s="798" customFormat="1" ht="16.149999999999999" customHeight="1">
      <c r="A15" s="825">
        <v>4</v>
      </c>
      <c r="B15" s="225" t="s">
        <v>688</v>
      </c>
      <c r="C15" s="828">
        <v>0</v>
      </c>
      <c r="D15" s="832">
        <f t="shared" si="0"/>
        <v>0</v>
      </c>
      <c r="E15" s="833">
        <f t="shared" si="1"/>
        <v>0</v>
      </c>
      <c r="F15" s="833">
        <f t="shared" si="2"/>
        <v>0</v>
      </c>
      <c r="G15" s="830">
        <v>0</v>
      </c>
      <c r="H15" s="833">
        <f t="shared" si="3"/>
        <v>0</v>
      </c>
      <c r="I15" s="833">
        <f t="shared" si="4"/>
        <v>0</v>
      </c>
      <c r="J15" s="832">
        <f t="shared" si="5"/>
        <v>0</v>
      </c>
      <c r="K15" s="828">
        <v>1</v>
      </c>
      <c r="L15" s="833">
        <f t="shared" si="6"/>
        <v>0.12</v>
      </c>
      <c r="M15" s="832">
        <f t="shared" si="7"/>
        <v>0.08</v>
      </c>
      <c r="N15" s="833">
        <f t="shared" si="8"/>
        <v>0.2</v>
      </c>
      <c r="O15" s="828">
        <v>0</v>
      </c>
      <c r="P15" s="832">
        <f t="shared" si="9"/>
        <v>0</v>
      </c>
      <c r="Q15" s="833">
        <f t="shared" si="10"/>
        <v>0</v>
      </c>
      <c r="R15" s="833">
        <f t="shared" si="11"/>
        <v>0</v>
      </c>
      <c r="S15" s="830">
        <f t="shared" si="12"/>
        <v>1</v>
      </c>
      <c r="T15" s="833">
        <f t="shared" si="13"/>
        <v>0.12</v>
      </c>
      <c r="U15" s="833">
        <f t="shared" si="13"/>
        <v>0.08</v>
      </c>
      <c r="V15" s="832">
        <f t="shared" si="14"/>
        <v>0.2</v>
      </c>
    </row>
    <row r="16" spans="1:24" s="798" customFormat="1" ht="16.149999999999999" customHeight="1">
      <c r="A16" s="825">
        <v>5</v>
      </c>
      <c r="B16" s="225" t="s">
        <v>689</v>
      </c>
      <c r="C16" s="828">
        <v>0</v>
      </c>
      <c r="D16" s="832">
        <f t="shared" si="0"/>
        <v>0</v>
      </c>
      <c r="E16" s="833">
        <f t="shared" si="1"/>
        <v>0</v>
      </c>
      <c r="F16" s="833">
        <f t="shared" si="2"/>
        <v>0</v>
      </c>
      <c r="G16" s="830">
        <v>0</v>
      </c>
      <c r="H16" s="833">
        <f t="shared" si="3"/>
        <v>0</v>
      </c>
      <c r="I16" s="833">
        <f t="shared" si="4"/>
        <v>0</v>
      </c>
      <c r="J16" s="832">
        <f t="shared" si="5"/>
        <v>0</v>
      </c>
      <c r="K16" s="828">
        <v>10</v>
      </c>
      <c r="L16" s="833">
        <f t="shared" si="6"/>
        <v>1.2</v>
      </c>
      <c r="M16" s="832">
        <f t="shared" si="7"/>
        <v>0.8</v>
      </c>
      <c r="N16" s="833">
        <f t="shared" si="8"/>
        <v>2</v>
      </c>
      <c r="O16" s="828">
        <v>0</v>
      </c>
      <c r="P16" s="832">
        <f t="shared" si="9"/>
        <v>0</v>
      </c>
      <c r="Q16" s="833">
        <f t="shared" si="10"/>
        <v>0</v>
      </c>
      <c r="R16" s="833">
        <f t="shared" si="11"/>
        <v>0</v>
      </c>
      <c r="S16" s="830">
        <f t="shared" si="12"/>
        <v>10</v>
      </c>
      <c r="T16" s="833">
        <f t="shared" si="13"/>
        <v>1.2</v>
      </c>
      <c r="U16" s="833">
        <f t="shared" si="13"/>
        <v>0.8</v>
      </c>
      <c r="V16" s="832">
        <f t="shared" si="14"/>
        <v>2</v>
      </c>
    </row>
    <row r="17" spans="1:22" s="798" customFormat="1" ht="16.149999999999999" customHeight="1">
      <c r="A17" s="825">
        <v>6</v>
      </c>
      <c r="B17" s="225" t="s">
        <v>690</v>
      </c>
      <c r="C17" s="828">
        <v>0</v>
      </c>
      <c r="D17" s="832">
        <f t="shared" si="0"/>
        <v>0</v>
      </c>
      <c r="E17" s="833">
        <f t="shared" si="1"/>
        <v>0</v>
      </c>
      <c r="F17" s="833">
        <f t="shared" si="2"/>
        <v>0</v>
      </c>
      <c r="G17" s="830">
        <v>0</v>
      </c>
      <c r="H17" s="833">
        <f t="shared" si="3"/>
        <v>0</v>
      </c>
      <c r="I17" s="833">
        <f t="shared" si="4"/>
        <v>0</v>
      </c>
      <c r="J17" s="832">
        <f t="shared" si="5"/>
        <v>0</v>
      </c>
      <c r="K17" s="828">
        <v>3</v>
      </c>
      <c r="L17" s="833">
        <f t="shared" si="6"/>
        <v>0.36</v>
      </c>
      <c r="M17" s="832">
        <f t="shared" si="7"/>
        <v>0.24</v>
      </c>
      <c r="N17" s="833">
        <f t="shared" si="8"/>
        <v>0.6</v>
      </c>
      <c r="O17" s="828">
        <v>0</v>
      </c>
      <c r="P17" s="832">
        <f t="shared" si="9"/>
        <v>0</v>
      </c>
      <c r="Q17" s="833">
        <f t="shared" si="10"/>
        <v>0</v>
      </c>
      <c r="R17" s="833">
        <f t="shared" si="11"/>
        <v>0</v>
      </c>
      <c r="S17" s="830">
        <f t="shared" si="12"/>
        <v>3</v>
      </c>
      <c r="T17" s="833">
        <f t="shared" si="13"/>
        <v>0.36</v>
      </c>
      <c r="U17" s="833">
        <f t="shared" si="13"/>
        <v>0.24</v>
      </c>
      <c r="V17" s="832">
        <f t="shared" si="14"/>
        <v>0.6</v>
      </c>
    </row>
    <row r="18" spans="1:22" s="798" customFormat="1" ht="16.149999999999999" customHeight="1">
      <c r="A18" s="825">
        <v>7</v>
      </c>
      <c r="B18" s="225" t="s">
        <v>691</v>
      </c>
      <c r="C18" s="828">
        <v>0</v>
      </c>
      <c r="D18" s="832">
        <f t="shared" si="0"/>
        <v>0</v>
      </c>
      <c r="E18" s="833">
        <f t="shared" si="1"/>
        <v>0</v>
      </c>
      <c r="F18" s="833">
        <f t="shared" si="2"/>
        <v>0</v>
      </c>
      <c r="G18" s="830">
        <v>0</v>
      </c>
      <c r="H18" s="833">
        <f t="shared" si="3"/>
        <v>0</v>
      </c>
      <c r="I18" s="833">
        <f t="shared" si="4"/>
        <v>0</v>
      </c>
      <c r="J18" s="832">
        <f t="shared" si="5"/>
        <v>0</v>
      </c>
      <c r="K18" s="828">
        <v>3</v>
      </c>
      <c r="L18" s="833">
        <f t="shared" si="6"/>
        <v>0.36</v>
      </c>
      <c r="M18" s="832">
        <f t="shared" si="7"/>
        <v>0.24</v>
      </c>
      <c r="N18" s="833">
        <f t="shared" si="8"/>
        <v>0.6</v>
      </c>
      <c r="O18" s="828">
        <v>0</v>
      </c>
      <c r="P18" s="832">
        <f t="shared" si="9"/>
        <v>0</v>
      </c>
      <c r="Q18" s="833">
        <f t="shared" si="10"/>
        <v>0</v>
      </c>
      <c r="R18" s="833">
        <f t="shared" si="11"/>
        <v>0</v>
      </c>
      <c r="S18" s="830">
        <f t="shared" si="12"/>
        <v>3</v>
      </c>
      <c r="T18" s="833">
        <f t="shared" si="13"/>
        <v>0.36</v>
      </c>
      <c r="U18" s="833">
        <f t="shared" si="13"/>
        <v>0.24</v>
      </c>
      <c r="V18" s="832">
        <f t="shared" si="14"/>
        <v>0.6</v>
      </c>
    </row>
    <row r="19" spans="1:22" s="798" customFormat="1" ht="16.149999999999999" customHeight="1">
      <c r="A19" s="825">
        <v>8</v>
      </c>
      <c r="B19" s="225" t="s">
        <v>692</v>
      </c>
      <c r="C19" s="828">
        <v>0</v>
      </c>
      <c r="D19" s="832">
        <f t="shared" si="0"/>
        <v>0</v>
      </c>
      <c r="E19" s="833">
        <f t="shared" si="1"/>
        <v>0</v>
      </c>
      <c r="F19" s="833">
        <f t="shared" si="2"/>
        <v>0</v>
      </c>
      <c r="G19" s="830">
        <v>0</v>
      </c>
      <c r="H19" s="833">
        <f t="shared" si="3"/>
        <v>0</v>
      </c>
      <c r="I19" s="833">
        <f t="shared" si="4"/>
        <v>0</v>
      </c>
      <c r="J19" s="832">
        <f t="shared" si="5"/>
        <v>0</v>
      </c>
      <c r="K19" s="828">
        <v>3</v>
      </c>
      <c r="L19" s="833">
        <f t="shared" si="6"/>
        <v>0.36</v>
      </c>
      <c r="M19" s="832">
        <f t="shared" si="7"/>
        <v>0.24</v>
      </c>
      <c r="N19" s="833">
        <f t="shared" si="8"/>
        <v>0.6</v>
      </c>
      <c r="O19" s="828">
        <v>0</v>
      </c>
      <c r="P19" s="832">
        <f t="shared" si="9"/>
        <v>0</v>
      </c>
      <c r="Q19" s="833">
        <f t="shared" si="10"/>
        <v>0</v>
      </c>
      <c r="R19" s="833">
        <f t="shared" si="11"/>
        <v>0</v>
      </c>
      <c r="S19" s="830">
        <f t="shared" si="12"/>
        <v>3</v>
      </c>
      <c r="T19" s="833">
        <f t="shared" si="13"/>
        <v>0.36</v>
      </c>
      <c r="U19" s="833">
        <f t="shared" si="13"/>
        <v>0.24</v>
      </c>
      <c r="V19" s="832">
        <f t="shared" si="14"/>
        <v>0.6</v>
      </c>
    </row>
    <row r="20" spans="1:22" s="798" customFormat="1" ht="16.149999999999999" customHeight="1">
      <c r="A20" s="825">
        <v>9</v>
      </c>
      <c r="B20" s="225" t="s">
        <v>693</v>
      </c>
      <c r="C20" s="828">
        <v>0</v>
      </c>
      <c r="D20" s="832">
        <f t="shared" si="0"/>
        <v>0</v>
      </c>
      <c r="E20" s="833">
        <f t="shared" si="1"/>
        <v>0</v>
      </c>
      <c r="F20" s="833">
        <f t="shared" si="2"/>
        <v>0</v>
      </c>
      <c r="G20" s="830">
        <v>0</v>
      </c>
      <c r="H20" s="833">
        <f t="shared" si="3"/>
        <v>0</v>
      </c>
      <c r="I20" s="833">
        <f t="shared" si="4"/>
        <v>0</v>
      </c>
      <c r="J20" s="832">
        <f t="shared" si="5"/>
        <v>0</v>
      </c>
      <c r="K20" s="828">
        <v>2</v>
      </c>
      <c r="L20" s="833">
        <f t="shared" si="6"/>
        <v>0.24</v>
      </c>
      <c r="M20" s="832">
        <f t="shared" si="7"/>
        <v>0.16</v>
      </c>
      <c r="N20" s="833">
        <f t="shared" si="8"/>
        <v>0.4</v>
      </c>
      <c r="O20" s="828">
        <v>0</v>
      </c>
      <c r="P20" s="832">
        <f t="shared" si="9"/>
        <v>0</v>
      </c>
      <c r="Q20" s="833">
        <f t="shared" si="10"/>
        <v>0</v>
      </c>
      <c r="R20" s="833">
        <f t="shared" si="11"/>
        <v>0</v>
      </c>
      <c r="S20" s="830">
        <f t="shared" si="12"/>
        <v>2</v>
      </c>
      <c r="T20" s="833">
        <f t="shared" si="13"/>
        <v>0.24</v>
      </c>
      <c r="U20" s="833">
        <f t="shared" si="13"/>
        <v>0.16</v>
      </c>
      <c r="V20" s="832">
        <f t="shared" si="14"/>
        <v>0.4</v>
      </c>
    </row>
    <row r="21" spans="1:22" s="798" customFormat="1" ht="16.149999999999999" customHeight="1">
      <c r="A21" s="825">
        <v>10</v>
      </c>
      <c r="B21" s="225" t="s">
        <v>694</v>
      </c>
      <c r="C21" s="828">
        <v>0</v>
      </c>
      <c r="D21" s="832">
        <f t="shared" si="0"/>
        <v>0</v>
      </c>
      <c r="E21" s="833">
        <f t="shared" si="1"/>
        <v>0</v>
      </c>
      <c r="F21" s="833">
        <f t="shared" si="2"/>
        <v>0</v>
      </c>
      <c r="G21" s="830">
        <v>0</v>
      </c>
      <c r="H21" s="833">
        <f t="shared" si="3"/>
        <v>0</v>
      </c>
      <c r="I21" s="833">
        <f t="shared" si="4"/>
        <v>0</v>
      </c>
      <c r="J21" s="832">
        <f t="shared" si="5"/>
        <v>0</v>
      </c>
      <c r="K21" s="828">
        <v>7</v>
      </c>
      <c r="L21" s="833">
        <f t="shared" si="6"/>
        <v>0.84</v>
      </c>
      <c r="M21" s="832">
        <f t="shared" si="7"/>
        <v>0.56000000000000005</v>
      </c>
      <c r="N21" s="833">
        <f t="shared" si="8"/>
        <v>1.4</v>
      </c>
      <c r="O21" s="828">
        <v>0</v>
      </c>
      <c r="P21" s="832">
        <f t="shared" si="9"/>
        <v>0</v>
      </c>
      <c r="Q21" s="833">
        <f t="shared" si="10"/>
        <v>0</v>
      </c>
      <c r="R21" s="833">
        <f t="shared" si="11"/>
        <v>0</v>
      </c>
      <c r="S21" s="830">
        <f t="shared" si="12"/>
        <v>7</v>
      </c>
      <c r="T21" s="833">
        <f t="shared" si="13"/>
        <v>0.84</v>
      </c>
      <c r="U21" s="833">
        <f t="shared" si="13"/>
        <v>0.56000000000000005</v>
      </c>
      <c r="V21" s="832">
        <f t="shared" si="14"/>
        <v>1.4</v>
      </c>
    </row>
    <row r="22" spans="1:22" s="798" customFormat="1" ht="16.149999999999999" customHeight="1">
      <c r="A22" s="825">
        <v>11</v>
      </c>
      <c r="B22" s="225" t="s">
        <v>695</v>
      </c>
      <c r="C22" s="828">
        <v>0</v>
      </c>
      <c r="D22" s="832">
        <f t="shared" si="0"/>
        <v>0</v>
      </c>
      <c r="E22" s="833">
        <f t="shared" si="1"/>
        <v>0</v>
      </c>
      <c r="F22" s="833">
        <f t="shared" si="2"/>
        <v>0</v>
      </c>
      <c r="G22" s="830">
        <v>0</v>
      </c>
      <c r="H22" s="833">
        <f t="shared" si="3"/>
        <v>0</v>
      </c>
      <c r="I22" s="833">
        <f t="shared" si="4"/>
        <v>0</v>
      </c>
      <c r="J22" s="832">
        <f t="shared" si="5"/>
        <v>0</v>
      </c>
      <c r="K22" s="828">
        <v>21</v>
      </c>
      <c r="L22" s="833">
        <f t="shared" si="6"/>
        <v>2.52</v>
      </c>
      <c r="M22" s="832">
        <f t="shared" si="7"/>
        <v>1.68</v>
      </c>
      <c r="N22" s="833">
        <f t="shared" si="8"/>
        <v>4.2</v>
      </c>
      <c r="O22" s="828">
        <v>0</v>
      </c>
      <c r="P22" s="832">
        <f t="shared" si="9"/>
        <v>0</v>
      </c>
      <c r="Q22" s="833">
        <f t="shared" si="10"/>
        <v>0</v>
      </c>
      <c r="R22" s="833">
        <f t="shared" si="11"/>
        <v>0</v>
      </c>
      <c r="S22" s="830">
        <f t="shared" si="12"/>
        <v>21</v>
      </c>
      <c r="T22" s="833">
        <f t="shared" si="13"/>
        <v>2.52</v>
      </c>
      <c r="U22" s="833">
        <f t="shared" si="13"/>
        <v>1.68</v>
      </c>
      <c r="V22" s="832">
        <f t="shared" si="14"/>
        <v>4.2</v>
      </c>
    </row>
    <row r="23" spans="1:22" s="798" customFormat="1" ht="16.149999999999999" customHeight="1">
      <c r="A23" s="825">
        <v>12</v>
      </c>
      <c r="B23" s="225" t="s">
        <v>696</v>
      </c>
      <c r="C23" s="828">
        <v>0</v>
      </c>
      <c r="D23" s="832">
        <f t="shared" si="0"/>
        <v>0</v>
      </c>
      <c r="E23" s="833">
        <f t="shared" si="1"/>
        <v>0</v>
      </c>
      <c r="F23" s="833">
        <f t="shared" si="2"/>
        <v>0</v>
      </c>
      <c r="G23" s="830">
        <v>0</v>
      </c>
      <c r="H23" s="833">
        <f t="shared" si="3"/>
        <v>0</v>
      </c>
      <c r="I23" s="833">
        <f t="shared" si="4"/>
        <v>0</v>
      </c>
      <c r="J23" s="832">
        <f t="shared" si="5"/>
        <v>0</v>
      </c>
      <c r="K23" s="828">
        <v>1</v>
      </c>
      <c r="L23" s="833">
        <f t="shared" si="6"/>
        <v>0.12</v>
      </c>
      <c r="M23" s="832">
        <f t="shared" si="7"/>
        <v>0.08</v>
      </c>
      <c r="N23" s="833">
        <f t="shared" si="8"/>
        <v>0.2</v>
      </c>
      <c r="O23" s="828">
        <v>0</v>
      </c>
      <c r="P23" s="832">
        <f t="shared" si="9"/>
        <v>0</v>
      </c>
      <c r="Q23" s="833">
        <f t="shared" si="10"/>
        <v>0</v>
      </c>
      <c r="R23" s="833">
        <f t="shared" si="11"/>
        <v>0</v>
      </c>
      <c r="S23" s="830">
        <f t="shared" si="12"/>
        <v>1</v>
      </c>
      <c r="T23" s="833">
        <f t="shared" si="13"/>
        <v>0.12</v>
      </c>
      <c r="U23" s="833">
        <f t="shared" si="13"/>
        <v>0.08</v>
      </c>
      <c r="V23" s="832">
        <f t="shared" si="14"/>
        <v>0.2</v>
      </c>
    </row>
    <row r="24" spans="1:22" s="798" customFormat="1" ht="16.149999999999999" customHeight="1">
      <c r="A24" s="825">
        <v>13</v>
      </c>
      <c r="B24" s="225" t="s">
        <v>697</v>
      </c>
      <c r="C24" s="828">
        <v>0</v>
      </c>
      <c r="D24" s="832">
        <f t="shared" si="0"/>
        <v>0</v>
      </c>
      <c r="E24" s="833">
        <f t="shared" si="1"/>
        <v>0</v>
      </c>
      <c r="F24" s="833">
        <f t="shared" si="2"/>
        <v>0</v>
      </c>
      <c r="G24" s="830">
        <v>0</v>
      </c>
      <c r="H24" s="833">
        <f t="shared" si="3"/>
        <v>0</v>
      </c>
      <c r="I24" s="833">
        <f t="shared" si="4"/>
        <v>0</v>
      </c>
      <c r="J24" s="832">
        <f t="shared" si="5"/>
        <v>0</v>
      </c>
      <c r="K24" s="828">
        <v>6</v>
      </c>
      <c r="L24" s="833">
        <f t="shared" si="6"/>
        <v>0.72</v>
      </c>
      <c r="M24" s="832">
        <f t="shared" si="7"/>
        <v>0.48</v>
      </c>
      <c r="N24" s="833">
        <f t="shared" si="8"/>
        <v>1.2</v>
      </c>
      <c r="O24" s="828">
        <v>0</v>
      </c>
      <c r="P24" s="832">
        <f t="shared" si="9"/>
        <v>0</v>
      </c>
      <c r="Q24" s="833">
        <f t="shared" si="10"/>
        <v>0</v>
      </c>
      <c r="R24" s="833">
        <f t="shared" si="11"/>
        <v>0</v>
      </c>
      <c r="S24" s="830">
        <f t="shared" si="12"/>
        <v>6</v>
      </c>
      <c r="T24" s="833">
        <f t="shared" si="13"/>
        <v>0.72</v>
      </c>
      <c r="U24" s="833">
        <f t="shared" si="13"/>
        <v>0.48</v>
      </c>
      <c r="V24" s="832">
        <f t="shared" si="14"/>
        <v>1.2</v>
      </c>
    </row>
    <row r="25" spans="1:22" s="798" customFormat="1" ht="16.149999999999999" customHeight="1">
      <c r="A25" s="825">
        <v>14</v>
      </c>
      <c r="B25" s="225" t="s">
        <v>698</v>
      </c>
      <c r="C25" s="828">
        <v>0</v>
      </c>
      <c r="D25" s="832">
        <f t="shared" si="0"/>
        <v>0</v>
      </c>
      <c r="E25" s="833">
        <f t="shared" si="1"/>
        <v>0</v>
      </c>
      <c r="F25" s="833">
        <f t="shared" si="2"/>
        <v>0</v>
      </c>
      <c r="G25" s="830">
        <v>0</v>
      </c>
      <c r="H25" s="833">
        <f t="shared" si="3"/>
        <v>0</v>
      </c>
      <c r="I25" s="833">
        <f t="shared" si="4"/>
        <v>0</v>
      </c>
      <c r="J25" s="832">
        <f t="shared" si="5"/>
        <v>0</v>
      </c>
      <c r="K25" s="828">
        <v>0</v>
      </c>
      <c r="L25" s="833">
        <f t="shared" si="6"/>
        <v>0</v>
      </c>
      <c r="M25" s="832">
        <f t="shared" si="7"/>
        <v>0</v>
      </c>
      <c r="N25" s="833">
        <f t="shared" si="8"/>
        <v>0</v>
      </c>
      <c r="O25" s="828">
        <v>0</v>
      </c>
      <c r="P25" s="832">
        <f t="shared" si="9"/>
        <v>0</v>
      </c>
      <c r="Q25" s="833">
        <f t="shared" si="10"/>
        <v>0</v>
      </c>
      <c r="R25" s="833">
        <f t="shared" si="11"/>
        <v>0</v>
      </c>
      <c r="S25" s="830">
        <f t="shared" si="12"/>
        <v>0</v>
      </c>
      <c r="T25" s="833">
        <f t="shared" si="13"/>
        <v>0</v>
      </c>
      <c r="U25" s="833">
        <f t="shared" si="13"/>
        <v>0</v>
      </c>
      <c r="V25" s="832">
        <f t="shared" si="14"/>
        <v>0</v>
      </c>
    </row>
    <row r="26" spans="1:22" s="798" customFormat="1" ht="16.149999999999999" customHeight="1">
      <c r="A26" s="825">
        <v>15</v>
      </c>
      <c r="B26" s="225" t="s">
        <v>699</v>
      </c>
      <c r="C26" s="828">
        <v>0</v>
      </c>
      <c r="D26" s="832">
        <f t="shared" si="0"/>
        <v>0</v>
      </c>
      <c r="E26" s="833">
        <f t="shared" si="1"/>
        <v>0</v>
      </c>
      <c r="F26" s="833">
        <f t="shared" si="2"/>
        <v>0</v>
      </c>
      <c r="G26" s="830">
        <v>0</v>
      </c>
      <c r="H26" s="833">
        <f t="shared" si="3"/>
        <v>0</v>
      </c>
      <c r="I26" s="833">
        <f t="shared" si="4"/>
        <v>0</v>
      </c>
      <c r="J26" s="832">
        <f t="shared" si="5"/>
        <v>0</v>
      </c>
      <c r="K26" s="828">
        <v>13</v>
      </c>
      <c r="L26" s="833">
        <f t="shared" si="6"/>
        <v>1.56</v>
      </c>
      <c r="M26" s="832">
        <f t="shared" si="7"/>
        <v>1.04</v>
      </c>
      <c r="N26" s="833">
        <f t="shared" si="8"/>
        <v>2.6</v>
      </c>
      <c r="O26" s="828">
        <v>0</v>
      </c>
      <c r="P26" s="832">
        <f t="shared" si="9"/>
        <v>0</v>
      </c>
      <c r="Q26" s="833">
        <f t="shared" si="10"/>
        <v>0</v>
      </c>
      <c r="R26" s="833">
        <f t="shared" si="11"/>
        <v>0</v>
      </c>
      <c r="S26" s="830">
        <f t="shared" si="12"/>
        <v>13</v>
      </c>
      <c r="T26" s="833">
        <f t="shared" si="13"/>
        <v>1.56</v>
      </c>
      <c r="U26" s="833">
        <f t="shared" si="13"/>
        <v>1.04</v>
      </c>
      <c r="V26" s="832">
        <f t="shared" si="14"/>
        <v>2.6</v>
      </c>
    </row>
    <row r="27" spans="1:22">
      <c r="A27" s="825">
        <v>16</v>
      </c>
      <c r="B27" s="227" t="s">
        <v>700</v>
      </c>
      <c r="C27" s="828">
        <v>0</v>
      </c>
      <c r="D27" s="832">
        <f t="shared" si="0"/>
        <v>0</v>
      </c>
      <c r="E27" s="833">
        <f t="shared" si="1"/>
        <v>0</v>
      </c>
      <c r="F27" s="833">
        <f t="shared" si="2"/>
        <v>0</v>
      </c>
      <c r="G27" s="830">
        <v>0</v>
      </c>
      <c r="H27" s="833">
        <f t="shared" si="3"/>
        <v>0</v>
      </c>
      <c r="I27" s="833">
        <f t="shared" si="4"/>
        <v>0</v>
      </c>
      <c r="J27" s="832">
        <f t="shared" si="5"/>
        <v>0</v>
      </c>
      <c r="K27" s="829">
        <v>10</v>
      </c>
      <c r="L27" s="833">
        <f t="shared" si="6"/>
        <v>1.2</v>
      </c>
      <c r="M27" s="832">
        <f t="shared" si="7"/>
        <v>0.8</v>
      </c>
      <c r="N27" s="833">
        <f t="shared" si="8"/>
        <v>2</v>
      </c>
      <c r="O27" s="828">
        <v>0</v>
      </c>
      <c r="P27" s="832">
        <f t="shared" si="9"/>
        <v>0</v>
      </c>
      <c r="Q27" s="833">
        <f t="shared" si="10"/>
        <v>0</v>
      </c>
      <c r="R27" s="833">
        <f t="shared" si="11"/>
        <v>0</v>
      </c>
      <c r="S27" s="830">
        <f t="shared" si="12"/>
        <v>10</v>
      </c>
      <c r="T27" s="833">
        <f t="shared" si="13"/>
        <v>1.2</v>
      </c>
      <c r="U27" s="833">
        <f t="shared" si="13"/>
        <v>0.8</v>
      </c>
      <c r="V27" s="832">
        <f t="shared" si="14"/>
        <v>2</v>
      </c>
    </row>
    <row r="28" spans="1:22">
      <c r="A28" s="825">
        <v>17</v>
      </c>
      <c r="B28" s="227" t="s">
        <v>701</v>
      </c>
      <c r="C28" s="828">
        <v>0</v>
      </c>
      <c r="D28" s="832">
        <f t="shared" si="0"/>
        <v>0</v>
      </c>
      <c r="E28" s="833">
        <f t="shared" si="1"/>
        <v>0</v>
      </c>
      <c r="F28" s="833">
        <f t="shared" si="2"/>
        <v>0</v>
      </c>
      <c r="G28" s="830">
        <v>0</v>
      </c>
      <c r="H28" s="833">
        <f t="shared" si="3"/>
        <v>0</v>
      </c>
      <c r="I28" s="833">
        <f t="shared" si="4"/>
        <v>0</v>
      </c>
      <c r="J28" s="832">
        <f t="shared" si="5"/>
        <v>0</v>
      </c>
      <c r="K28" s="829">
        <v>1</v>
      </c>
      <c r="L28" s="833">
        <f t="shared" si="6"/>
        <v>0.12</v>
      </c>
      <c r="M28" s="832">
        <f t="shared" si="7"/>
        <v>0.08</v>
      </c>
      <c r="N28" s="833">
        <f t="shared" si="8"/>
        <v>0.2</v>
      </c>
      <c r="O28" s="828">
        <v>0</v>
      </c>
      <c r="P28" s="832">
        <f t="shared" si="9"/>
        <v>0</v>
      </c>
      <c r="Q28" s="833">
        <f t="shared" si="10"/>
        <v>0</v>
      </c>
      <c r="R28" s="833">
        <f t="shared" si="11"/>
        <v>0</v>
      </c>
      <c r="S28" s="830">
        <f t="shared" si="12"/>
        <v>1</v>
      </c>
      <c r="T28" s="833">
        <f t="shared" si="13"/>
        <v>0.12</v>
      </c>
      <c r="U28" s="833">
        <f t="shared" si="13"/>
        <v>0.08</v>
      </c>
      <c r="V28" s="832">
        <f t="shared" si="14"/>
        <v>0.2</v>
      </c>
    </row>
    <row r="29" spans="1:22">
      <c r="A29" s="825">
        <v>18</v>
      </c>
      <c r="B29" s="227" t="s">
        <v>702</v>
      </c>
      <c r="C29" s="828">
        <v>0</v>
      </c>
      <c r="D29" s="832">
        <f t="shared" si="0"/>
        <v>0</v>
      </c>
      <c r="E29" s="833">
        <f t="shared" si="1"/>
        <v>0</v>
      </c>
      <c r="F29" s="833">
        <f t="shared" si="2"/>
        <v>0</v>
      </c>
      <c r="G29" s="830">
        <v>0</v>
      </c>
      <c r="H29" s="833">
        <f t="shared" si="3"/>
        <v>0</v>
      </c>
      <c r="I29" s="833">
        <f t="shared" si="4"/>
        <v>0</v>
      </c>
      <c r="J29" s="832">
        <f t="shared" si="5"/>
        <v>0</v>
      </c>
      <c r="K29" s="829">
        <v>11</v>
      </c>
      <c r="L29" s="833">
        <f t="shared" si="6"/>
        <v>1.32</v>
      </c>
      <c r="M29" s="832">
        <f t="shared" si="7"/>
        <v>0.88</v>
      </c>
      <c r="N29" s="833">
        <f t="shared" si="8"/>
        <v>2.2000000000000002</v>
      </c>
      <c r="O29" s="828">
        <v>0</v>
      </c>
      <c r="P29" s="832">
        <f t="shared" si="9"/>
        <v>0</v>
      </c>
      <c r="Q29" s="833">
        <f t="shared" si="10"/>
        <v>0</v>
      </c>
      <c r="R29" s="833">
        <f t="shared" si="11"/>
        <v>0</v>
      </c>
      <c r="S29" s="830">
        <f t="shared" si="12"/>
        <v>11</v>
      </c>
      <c r="T29" s="833">
        <f t="shared" si="13"/>
        <v>1.32</v>
      </c>
      <c r="U29" s="833">
        <f t="shared" si="13"/>
        <v>0.88</v>
      </c>
      <c r="V29" s="832">
        <f t="shared" si="14"/>
        <v>2.2000000000000002</v>
      </c>
    </row>
    <row r="30" spans="1:22">
      <c r="A30" s="825">
        <v>19</v>
      </c>
      <c r="B30" s="227" t="s">
        <v>703</v>
      </c>
      <c r="C30" s="828">
        <v>0</v>
      </c>
      <c r="D30" s="832">
        <f t="shared" si="0"/>
        <v>0</v>
      </c>
      <c r="E30" s="833">
        <f t="shared" si="1"/>
        <v>0</v>
      </c>
      <c r="F30" s="833">
        <f t="shared" si="2"/>
        <v>0</v>
      </c>
      <c r="G30" s="830">
        <v>0</v>
      </c>
      <c r="H30" s="833">
        <f t="shared" si="3"/>
        <v>0</v>
      </c>
      <c r="I30" s="833">
        <f t="shared" si="4"/>
        <v>0</v>
      </c>
      <c r="J30" s="832">
        <f t="shared" si="5"/>
        <v>0</v>
      </c>
      <c r="K30" s="829">
        <v>1</v>
      </c>
      <c r="L30" s="833">
        <f t="shared" si="6"/>
        <v>0.12</v>
      </c>
      <c r="M30" s="832">
        <f t="shared" si="7"/>
        <v>0.08</v>
      </c>
      <c r="N30" s="833">
        <f t="shared" si="8"/>
        <v>0.2</v>
      </c>
      <c r="O30" s="828">
        <v>0</v>
      </c>
      <c r="P30" s="832">
        <f t="shared" si="9"/>
        <v>0</v>
      </c>
      <c r="Q30" s="833">
        <f t="shared" si="10"/>
        <v>0</v>
      </c>
      <c r="R30" s="833">
        <f t="shared" si="11"/>
        <v>0</v>
      </c>
      <c r="S30" s="830">
        <f t="shared" si="12"/>
        <v>1</v>
      </c>
      <c r="T30" s="833">
        <f t="shared" si="13"/>
        <v>0.12</v>
      </c>
      <c r="U30" s="833">
        <f t="shared" si="13"/>
        <v>0.08</v>
      </c>
      <c r="V30" s="832">
        <f t="shared" si="14"/>
        <v>0.2</v>
      </c>
    </row>
    <row r="31" spans="1:22">
      <c r="A31" s="825">
        <v>20</v>
      </c>
      <c r="B31" s="227" t="s">
        <v>704</v>
      </c>
      <c r="C31" s="828">
        <v>0</v>
      </c>
      <c r="D31" s="832">
        <f t="shared" si="0"/>
        <v>0</v>
      </c>
      <c r="E31" s="833">
        <f t="shared" si="1"/>
        <v>0</v>
      </c>
      <c r="F31" s="833">
        <f t="shared" si="2"/>
        <v>0</v>
      </c>
      <c r="G31" s="830">
        <v>0</v>
      </c>
      <c r="H31" s="833">
        <f t="shared" si="3"/>
        <v>0</v>
      </c>
      <c r="I31" s="833">
        <f t="shared" si="4"/>
        <v>0</v>
      </c>
      <c r="J31" s="832">
        <f t="shared" si="5"/>
        <v>0</v>
      </c>
      <c r="K31" s="829">
        <v>14</v>
      </c>
      <c r="L31" s="833">
        <f t="shared" si="6"/>
        <v>1.68</v>
      </c>
      <c r="M31" s="832">
        <f t="shared" si="7"/>
        <v>1.1200000000000001</v>
      </c>
      <c r="N31" s="833">
        <f t="shared" si="8"/>
        <v>2.8</v>
      </c>
      <c r="O31" s="828">
        <v>0</v>
      </c>
      <c r="P31" s="832">
        <f t="shared" si="9"/>
        <v>0</v>
      </c>
      <c r="Q31" s="833">
        <f t="shared" si="10"/>
        <v>0</v>
      </c>
      <c r="R31" s="833">
        <f t="shared" si="11"/>
        <v>0</v>
      </c>
      <c r="S31" s="830">
        <f t="shared" si="12"/>
        <v>14</v>
      </c>
      <c r="T31" s="833">
        <f t="shared" si="13"/>
        <v>1.68</v>
      </c>
      <c r="U31" s="833">
        <f t="shared" si="13"/>
        <v>1.1200000000000001</v>
      </c>
      <c r="V31" s="832">
        <f t="shared" si="14"/>
        <v>2.8</v>
      </c>
    </row>
    <row r="32" spans="1:22">
      <c r="A32" s="825">
        <v>21</v>
      </c>
      <c r="B32" s="227" t="s">
        <v>705</v>
      </c>
      <c r="C32" s="828">
        <v>0</v>
      </c>
      <c r="D32" s="832">
        <f t="shared" si="0"/>
        <v>0</v>
      </c>
      <c r="E32" s="833">
        <f t="shared" si="1"/>
        <v>0</v>
      </c>
      <c r="F32" s="833">
        <f t="shared" si="2"/>
        <v>0</v>
      </c>
      <c r="G32" s="830">
        <v>0</v>
      </c>
      <c r="H32" s="833">
        <f t="shared" si="3"/>
        <v>0</v>
      </c>
      <c r="I32" s="833">
        <f t="shared" si="4"/>
        <v>0</v>
      </c>
      <c r="J32" s="832">
        <f t="shared" si="5"/>
        <v>0</v>
      </c>
      <c r="K32" s="829">
        <v>7</v>
      </c>
      <c r="L32" s="833">
        <f t="shared" si="6"/>
        <v>0.84</v>
      </c>
      <c r="M32" s="832">
        <f t="shared" si="7"/>
        <v>0.56000000000000005</v>
      </c>
      <c r="N32" s="833">
        <f t="shared" si="8"/>
        <v>1.4</v>
      </c>
      <c r="O32" s="828">
        <v>0</v>
      </c>
      <c r="P32" s="832">
        <f t="shared" si="9"/>
        <v>0</v>
      </c>
      <c r="Q32" s="833">
        <f t="shared" si="10"/>
        <v>0</v>
      </c>
      <c r="R32" s="833">
        <f t="shared" si="11"/>
        <v>0</v>
      </c>
      <c r="S32" s="830">
        <f t="shared" si="12"/>
        <v>7</v>
      </c>
      <c r="T32" s="833">
        <f t="shared" si="13"/>
        <v>0.84</v>
      </c>
      <c r="U32" s="833">
        <f t="shared" si="13"/>
        <v>0.56000000000000005</v>
      </c>
      <c r="V32" s="832">
        <f t="shared" si="14"/>
        <v>1.4</v>
      </c>
    </row>
    <row r="33" spans="1:48">
      <c r="A33" s="825">
        <v>22</v>
      </c>
      <c r="B33" s="227" t="s">
        <v>706</v>
      </c>
      <c r="C33" s="828">
        <v>0</v>
      </c>
      <c r="D33" s="832">
        <f t="shared" si="0"/>
        <v>0</v>
      </c>
      <c r="E33" s="833">
        <f t="shared" si="1"/>
        <v>0</v>
      </c>
      <c r="F33" s="833">
        <f t="shared" si="2"/>
        <v>0</v>
      </c>
      <c r="G33" s="830">
        <v>0</v>
      </c>
      <c r="H33" s="833">
        <f t="shared" si="3"/>
        <v>0</v>
      </c>
      <c r="I33" s="833">
        <f t="shared" si="4"/>
        <v>0</v>
      </c>
      <c r="J33" s="832">
        <f t="shared" si="5"/>
        <v>0</v>
      </c>
      <c r="K33" s="829">
        <v>25</v>
      </c>
      <c r="L33" s="833">
        <f t="shared" si="6"/>
        <v>3</v>
      </c>
      <c r="M33" s="832">
        <f t="shared" si="7"/>
        <v>2</v>
      </c>
      <c r="N33" s="833">
        <f t="shared" si="8"/>
        <v>5</v>
      </c>
      <c r="O33" s="828">
        <v>0</v>
      </c>
      <c r="P33" s="832">
        <f t="shared" si="9"/>
        <v>0</v>
      </c>
      <c r="Q33" s="833">
        <f t="shared" si="10"/>
        <v>0</v>
      </c>
      <c r="R33" s="833">
        <f t="shared" si="11"/>
        <v>0</v>
      </c>
      <c r="S33" s="830">
        <f t="shared" si="12"/>
        <v>25</v>
      </c>
      <c r="T33" s="833">
        <f t="shared" si="13"/>
        <v>3</v>
      </c>
      <c r="U33" s="833">
        <f t="shared" si="13"/>
        <v>2</v>
      </c>
      <c r="V33" s="832">
        <f t="shared" si="14"/>
        <v>5</v>
      </c>
    </row>
    <row r="34" spans="1:48">
      <c r="A34" s="825">
        <v>23</v>
      </c>
      <c r="B34" s="227" t="s">
        <v>707</v>
      </c>
      <c r="C34" s="828">
        <v>0</v>
      </c>
      <c r="D34" s="832">
        <f t="shared" si="0"/>
        <v>0</v>
      </c>
      <c r="E34" s="833">
        <f t="shared" si="1"/>
        <v>0</v>
      </c>
      <c r="F34" s="833">
        <f t="shared" si="2"/>
        <v>0</v>
      </c>
      <c r="G34" s="830">
        <v>0</v>
      </c>
      <c r="H34" s="833">
        <f t="shared" si="3"/>
        <v>0</v>
      </c>
      <c r="I34" s="833">
        <f t="shared" si="4"/>
        <v>0</v>
      </c>
      <c r="J34" s="832">
        <f t="shared" si="5"/>
        <v>0</v>
      </c>
      <c r="K34" s="829">
        <v>9</v>
      </c>
      <c r="L34" s="833">
        <f t="shared" si="6"/>
        <v>1.08</v>
      </c>
      <c r="M34" s="832">
        <f t="shared" si="7"/>
        <v>0.72</v>
      </c>
      <c r="N34" s="833">
        <f t="shared" si="8"/>
        <v>1.8</v>
      </c>
      <c r="O34" s="828">
        <v>0</v>
      </c>
      <c r="P34" s="832">
        <f t="shared" si="9"/>
        <v>0</v>
      </c>
      <c r="Q34" s="833">
        <f t="shared" si="10"/>
        <v>0</v>
      </c>
      <c r="R34" s="833">
        <f t="shared" si="11"/>
        <v>0</v>
      </c>
      <c r="S34" s="830">
        <f t="shared" si="12"/>
        <v>9</v>
      </c>
      <c r="T34" s="833">
        <f t="shared" si="13"/>
        <v>1.08</v>
      </c>
      <c r="U34" s="833">
        <f t="shared" si="13"/>
        <v>0.72</v>
      </c>
      <c r="V34" s="832">
        <f t="shared" si="14"/>
        <v>1.8</v>
      </c>
    </row>
    <row r="35" spans="1:48">
      <c r="A35" s="825">
        <v>24</v>
      </c>
      <c r="B35" s="227" t="s">
        <v>708</v>
      </c>
      <c r="C35" s="828">
        <v>0</v>
      </c>
      <c r="D35" s="832">
        <f t="shared" si="0"/>
        <v>0</v>
      </c>
      <c r="E35" s="833">
        <f t="shared" si="1"/>
        <v>0</v>
      </c>
      <c r="F35" s="833">
        <f t="shared" si="2"/>
        <v>0</v>
      </c>
      <c r="G35" s="830">
        <v>0</v>
      </c>
      <c r="H35" s="833">
        <f t="shared" si="3"/>
        <v>0</v>
      </c>
      <c r="I35" s="833">
        <f t="shared" si="4"/>
        <v>0</v>
      </c>
      <c r="J35" s="832">
        <f t="shared" si="5"/>
        <v>0</v>
      </c>
      <c r="K35" s="829">
        <v>1</v>
      </c>
      <c r="L35" s="833">
        <f t="shared" si="6"/>
        <v>0.12</v>
      </c>
      <c r="M35" s="832">
        <f t="shared" si="7"/>
        <v>0.08</v>
      </c>
      <c r="N35" s="833">
        <f t="shared" si="8"/>
        <v>0.2</v>
      </c>
      <c r="O35" s="828">
        <v>0</v>
      </c>
      <c r="P35" s="832">
        <f t="shared" si="9"/>
        <v>0</v>
      </c>
      <c r="Q35" s="833">
        <f t="shared" si="10"/>
        <v>0</v>
      </c>
      <c r="R35" s="833">
        <f t="shared" si="11"/>
        <v>0</v>
      </c>
      <c r="S35" s="830">
        <f t="shared" si="12"/>
        <v>1</v>
      </c>
      <c r="T35" s="833">
        <f t="shared" si="13"/>
        <v>0.12</v>
      </c>
      <c r="U35" s="833">
        <f t="shared" si="13"/>
        <v>0.08</v>
      </c>
      <c r="V35" s="832">
        <f t="shared" si="14"/>
        <v>0.2</v>
      </c>
    </row>
    <row r="36" spans="1:48">
      <c r="A36" s="825">
        <v>25</v>
      </c>
      <c r="B36" s="227" t="s">
        <v>709</v>
      </c>
      <c r="C36" s="828">
        <v>0</v>
      </c>
      <c r="D36" s="832">
        <f t="shared" si="0"/>
        <v>0</v>
      </c>
      <c r="E36" s="833">
        <f t="shared" si="1"/>
        <v>0</v>
      </c>
      <c r="F36" s="833">
        <f t="shared" si="2"/>
        <v>0</v>
      </c>
      <c r="G36" s="830">
        <v>0</v>
      </c>
      <c r="H36" s="833">
        <f t="shared" si="3"/>
        <v>0</v>
      </c>
      <c r="I36" s="833">
        <f t="shared" si="4"/>
        <v>0</v>
      </c>
      <c r="J36" s="832">
        <f t="shared" si="5"/>
        <v>0</v>
      </c>
      <c r="K36" s="829">
        <v>5</v>
      </c>
      <c r="L36" s="833">
        <f t="shared" si="6"/>
        <v>0.6</v>
      </c>
      <c r="M36" s="832">
        <f t="shared" si="7"/>
        <v>0.4</v>
      </c>
      <c r="N36" s="833">
        <f t="shared" si="8"/>
        <v>1</v>
      </c>
      <c r="O36" s="828">
        <v>0</v>
      </c>
      <c r="P36" s="832">
        <f t="shared" si="9"/>
        <v>0</v>
      </c>
      <c r="Q36" s="833">
        <f t="shared" si="10"/>
        <v>0</v>
      </c>
      <c r="R36" s="833">
        <f t="shared" si="11"/>
        <v>0</v>
      </c>
      <c r="S36" s="830">
        <f t="shared" si="12"/>
        <v>5</v>
      </c>
      <c r="T36" s="833">
        <f t="shared" si="13"/>
        <v>0.6</v>
      </c>
      <c r="U36" s="833">
        <f t="shared" si="13"/>
        <v>0.4</v>
      </c>
      <c r="V36" s="832">
        <f t="shared" si="14"/>
        <v>1</v>
      </c>
    </row>
    <row r="37" spans="1:48">
      <c r="A37" s="825">
        <v>26</v>
      </c>
      <c r="B37" s="227" t="s">
        <v>710</v>
      </c>
      <c r="C37" s="828">
        <v>0</v>
      </c>
      <c r="D37" s="832">
        <f t="shared" si="0"/>
        <v>0</v>
      </c>
      <c r="E37" s="833">
        <f t="shared" si="1"/>
        <v>0</v>
      </c>
      <c r="F37" s="833">
        <f t="shared" si="2"/>
        <v>0</v>
      </c>
      <c r="G37" s="830">
        <v>0</v>
      </c>
      <c r="H37" s="833">
        <f t="shared" si="3"/>
        <v>0</v>
      </c>
      <c r="I37" s="833">
        <f t="shared" si="4"/>
        <v>0</v>
      </c>
      <c r="J37" s="832">
        <f t="shared" si="5"/>
        <v>0</v>
      </c>
      <c r="K37" s="829">
        <v>0</v>
      </c>
      <c r="L37" s="833">
        <f t="shared" si="6"/>
        <v>0</v>
      </c>
      <c r="M37" s="832">
        <f t="shared" si="7"/>
        <v>0</v>
      </c>
      <c r="N37" s="833">
        <f t="shared" si="8"/>
        <v>0</v>
      </c>
      <c r="O37" s="828">
        <v>0</v>
      </c>
      <c r="P37" s="832">
        <f t="shared" si="9"/>
        <v>0</v>
      </c>
      <c r="Q37" s="833">
        <f t="shared" si="10"/>
        <v>0</v>
      </c>
      <c r="R37" s="833">
        <f t="shared" si="11"/>
        <v>0</v>
      </c>
      <c r="S37" s="830">
        <f t="shared" si="12"/>
        <v>0</v>
      </c>
      <c r="T37" s="833">
        <f t="shared" si="13"/>
        <v>0</v>
      </c>
      <c r="U37" s="833">
        <f t="shared" si="13"/>
        <v>0</v>
      </c>
      <c r="V37" s="832">
        <f t="shared" si="14"/>
        <v>0</v>
      </c>
    </row>
    <row r="38" spans="1:48">
      <c r="A38" s="825">
        <v>27</v>
      </c>
      <c r="B38" s="227" t="s">
        <v>711</v>
      </c>
      <c r="C38" s="828">
        <v>0</v>
      </c>
      <c r="D38" s="832">
        <f t="shared" si="0"/>
        <v>0</v>
      </c>
      <c r="E38" s="833">
        <f t="shared" si="1"/>
        <v>0</v>
      </c>
      <c r="F38" s="833">
        <f t="shared" si="2"/>
        <v>0</v>
      </c>
      <c r="G38" s="830">
        <v>0</v>
      </c>
      <c r="H38" s="833">
        <f t="shared" si="3"/>
        <v>0</v>
      </c>
      <c r="I38" s="833">
        <f t="shared" si="4"/>
        <v>0</v>
      </c>
      <c r="J38" s="832">
        <f t="shared" si="5"/>
        <v>0</v>
      </c>
      <c r="K38" s="829">
        <v>11</v>
      </c>
      <c r="L38" s="833">
        <f t="shared" si="6"/>
        <v>1.32</v>
      </c>
      <c r="M38" s="832">
        <f t="shared" si="7"/>
        <v>0.88</v>
      </c>
      <c r="N38" s="833">
        <f t="shared" si="8"/>
        <v>2.2000000000000002</v>
      </c>
      <c r="O38" s="828">
        <v>0</v>
      </c>
      <c r="P38" s="832">
        <f t="shared" si="9"/>
        <v>0</v>
      </c>
      <c r="Q38" s="833">
        <f t="shared" si="10"/>
        <v>0</v>
      </c>
      <c r="R38" s="833">
        <f t="shared" si="11"/>
        <v>0</v>
      </c>
      <c r="S38" s="830">
        <f t="shared" si="12"/>
        <v>11</v>
      </c>
      <c r="T38" s="833">
        <f t="shared" si="13"/>
        <v>1.32</v>
      </c>
      <c r="U38" s="833">
        <f t="shared" si="13"/>
        <v>0.88</v>
      </c>
      <c r="V38" s="832">
        <f t="shared" si="14"/>
        <v>2.2000000000000002</v>
      </c>
    </row>
    <row r="39" spans="1:48">
      <c r="A39" s="825">
        <v>28</v>
      </c>
      <c r="B39" s="227" t="s">
        <v>712</v>
      </c>
      <c r="C39" s="828">
        <v>0</v>
      </c>
      <c r="D39" s="832">
        <f t="shared" si="0"/>
        <v>0</v>
      </c>
      <c r="E39" s="833">
        <f t="shared" si="1"/>
        <v>0</v>
      </c>
      <c r="F39" s="833">
        <f t="shared" si="2"/>
        <v>0</v>
      </c>
      <c r="G39" s="830">
        <v>0</v>
      </c>
      <c r="H39" s="833">
        <f t="shared" si="3"/>
        <v>0</v>
      </c>
      <c r="I39" s="833">
        <f t="shared" si="4"/>
        <v>0</v>
      </c>
      <c r="J39" s="832">
        <f t="shared" si="5"/>
        <v>0</v>
      </c>
      <c r="K39" s="829">
        <v>2</v>
      </c>
      <c r="L39" s="833">
        <f t="shared" si="6"/>
        <v>0.24</v>
      </c>
      <c r="M39" s="832">
        <f t="shared" si="7"/>
        <v>0.16</v>
      </c>
      <c r="N39" s="833">
        <f t="shared" si="8"/>
        <v>0.4</v>
      </c>
      <c r="O39" s="828">
        <v>0</v>
      </c>
      <c r="P39" s="832">
        <f t="shared" si="9"/>
        <v>0</v>
      </c>
      <c r="Q39" s="833">
        <f t="shared" si="10"/>
        <v>0</v>
      </c>
      <c r="R39" s="833">
        <f t="shared" si="11"/>
        <v>0</v>
      </c>
      <c r="S39" s="830">
        <f t="shared" si="12"/>
        <v>2</v>
      </c>
      <c r="T39" s="833">
        <f t="shared" si="13"/>
        <v>0.24</v>
      </c>
      <c r="U39" s="833">
        <f t="shared" si="13"/>
        <v>0.16</v>
      </c>
      <c r="V39" s="832">
        <f t="shared" si="14"/>
        <v>0.4</v>
      </c>
    </row>
    <row r="40" spans="1:48">
      <c r="A40" s="825">
        <v>29</v>
      </c>
      <c r="B40" s="227" t="s">
        <v>713</v>
      </c>
      <c r="C40" s="828">
        <v>0</v>
      </c>
      <c r="D40" s="832">
        <f t="shared" si="0"/>
        <v>0</v>
      </c>
      <c r="E40" s="833">
        <f t="shared" si="1"/>
        <v>0</v>
      </c>
      <c r="F40" s="833">
        <f t="shared" si="2"/>
        <v>0</v>
      </c>
      <c r="G40" s="830">
        <v>0</v>
      </c>
      <c r="H40" s="833">
        <f t="shared" si="3"/>
        <v>0</v>
      </c>
      <c r="I40" s="833">
        <f t="shared" si="4"/>
        <v>0</v>
      </c>
      <c r="J40" s="832">
        <f t="shared" si="5"/>
        <v>0</v>
      </c>
      <c r="K40" s="829">
        <v>4</v>
      </c>
      <c r="L40" s="833">
        <f t="shared" si="6"/>
        <v>0.48</v>
      </c>
      <c r="M40" s="832">
        <f t="shared" si="7"/>
        <v>0.32</v>
      </c>
      <c r="N40" s="833">
        <f t="shared" si="8"/>
        <v>0.8</v>
      </c>
      <c r="O40" s="828">
        <v>0</v>
      </c>
      <c r="P40" s="832">
        <f t="shared" si="9"/>
        <v>0</v>
      </c>
      <c r="Q40" s="833">
        <f t="shared" si="10"/>
        <v>0</v>
      </c>
      <c r="R40" s="833">
        <f t="shared" si="11"/>
        <v>0</v>
      </c>
      <c r="S40" s="830">
        <f t="shared" si="12"/>
        <v>4</v>
      </c>
      <c r="T40" s="833">
        <f t="shared" si="13"/>
        <v>0.48</v>
      </c>
      <c r="U40" s="833">
        <f t="shared" si="13"/>
        <v>0.32</v>
      </c>
      <c r="V40" s="832">
        <f t="shared" si="14"/>
        <v>0.8</v>
      </c>
    </row>
    <row r="41" spans="1:48" s="799" customFormat="1">
      <c r="A41" s="825">
        <v>30</v>
      </c>
      <c r="B41" s="227" t="s">
        <v>714</v>
      </c>
      <c r="C41" s="828">
        <v>0</v>
      </c>
      <c r="D41" s="832">
        <f t="shared" si="0"/>
        <v>0</v>
      </c>
      <c r="E41" s="833">
        <f t="shared" si="1"/>
        <v>0</v>
      </c>
      <c r="F41" s="833">
        <f t="shared" si="2"/>
        <v>0</v>
      </c>
      <c r="G41" s="830">
        <v>0</v>
      </c>
      <c r="H41" s="833">
        <f t="shared" si="3"/>
        <v>0</v>
      </c>
      <c r="I41" s="833">
        <f t="shared" si="4"/>
        <v>0</v>
      </c>
      <c r="J41" s="832">
        <f t="shared" si="5"/>
        <v>0</v>
      </c>
      <c r="K41" s="829">
        <v>11</v>
      </c>
      <c r="L41" s="833">
        <f t="shared" si="6"/>
        <v>1.32</v>
      </c>
      <c r="M41" s="832">
        <f t="shared" si="7"/>
        <v>0.88</v>
      </c>
      <c r="N41" s="833">
        <f t="shared" si="8"/>
        <v>2.2000000000000002</v>
      </c>
      <c r="O41" s="828">
        <v>0</v>
      </c>
      <c r="P41" s="832">
        <f t="shared" si="9"/>
        <v>0</v>
      </c>
      <c r="Q41" s="833">
        <f t="shared" si="10"/>
        <v>0</v>
      </c>
      <c r="R41" s="833">
        <f t="shared" si="11"/>
        <v>0</v>
      </c>
      <c r="S41" s="830">
        <f t="shared" si="12"/>
        <v>11</v>
      </c>
      <c r="T41" s="833">
        <f t="shared" si="13"/>
        <v>1.32</v>
      </c>
      <c r="U41" s="833">
        <f t="shared" si="13"/>
        <v>0.88</v>
      </c>
      <c r="V41" s="832">
        <f t="shared" si="14"/>
        <v>2.2000000000000002</v>
      </c>
      <c r="W41" s="800"/>
      <c r="X41" s="800"/>
      <c r="Y41" s="800"/>
      <c r="Z41" s="800"/>
      <c r="AA41" s="800"/>
      <c r="AB41" s="800"/>
      <c r="AC41" s="800"/>
      <c r="AD41" s="800"/>
      <c r="AE41" s="800"/>
      <c r="AF41" s="800"/>
      <c r="AG41" s="800"/>
      <c r="AH41" s="800"/>
      <c r="AI41" s="800"/>
      <c r="AJ41" s="800"/>
      <c r="AK41" s="800"/>
      <c r="AL41" s="800"/>
      <c r="AM41" s="800"/>
      <c r="AN41" s="800"/>
      <c r="AO41" s="800"/>
      <c r="AP41" s="800"/>
      <c r="AQ41" s="800"/>
      <c r="AR41" s="800"/>
      <c r="AS41" s="800"/>
      <c r="AT41" s="800"/>
      <c r="AU41" s="800"/>
      <c r="AV41" s="800"/>
    </row>
    <row r="42" spans="1:48" s="836" customFormat="1">
      <c r="A42" s="834"/>
      <c r="B42" s="804" t="s">
        <v>18</v>
      </c>
      <c r="C42" s="834">
        <f t="shared" ref="C42:V42" si="15">SUM(C12:C41)</f>
        <v>0</v>
      </c>
      <c r="D42" s="835">
        <f t="shared" si="15"/>
        <v>0</v>
      </c>
      <c r="E42" s="835">
        <f t="shared" si="15"/>
        <v>0</v>
      </c>
      <c r="F42" s="835">
        <f t="shared" si="15"/>
        <v>0</v>
      </c>
      <c r="G42" s="834">
        <f t="shared" si="15"/>
        <v>0</v>
      </c>
      <c r="H42" s="835">
        <f t="shared" si="15"/>
        <v>0</v>
      </c>
      <c r="I42" s="835">
        <f t="shared" si="15"/>
        <v>0</v>
      </c>
      <c r="J42" s="835">
        <f t="shared" si="15"/>
        <v>0</v>
      </c>
      <c r="K42" s="834">
        <f t="shared" si="15"/>
        <v>190</v>
      </c>
      <c r="L42" s="835">
        <f t="shared" si="15"/>
        <v>22.8</v>
      </c>
      <c r="M42" s="835">
        <f t="shared" si="15"/>
        <v>15.200000000000006</v>
      </c>
      <c r="N42" s="835">
        <f t="shared" si="15"/>
        <v>37.999999999999993</v>
      </c>
      <c r="O42" s="834">
        <f t="shared" si="15"/>
        <v>0</v>
      </c>
      <c r="P42" s="835">
        <f t="shared" si="15"/>
        <v>0</v>
      </c>
      <c r="Q42" s="835">
        <f t="shared" si="15"/>
        <v>0</v>
      </c>
      <c r="R42" s="835">
        <f t="shared" si="15"/>
        <v>0</v>
      </c>
      <c r="S42" s="834">
        <f t="shared" si="15"/>
        <v>190</v>
      </c>
      <c r="T42" s="837">
        <f t="shared" si="15"/>
        <v>22.8</v>
      </c>
      <c r="U42" s="837">
        <f t="shared" si="15"/>
        <v>15.200000000000006</v>
      </c>
      <c r="V42" s="837">
        <f t="shared" si="15"/>
        <v>37.999999999999993</v>
      </c>
    </row>
    <row r="43" spans="1:48">
      <c r="B43" s="863" t="s">
        <v>1010</v>
      </c>
    </row>
    <row r="44" spans="1:48" s="827" customFormat="1" ht="12.75">
      <c r="A44" s="79" t="s">
        <v>11</v>
      </c>
      <c r="G44" s="79"/>
      <c r="H44" s="79"/>
      <c r="K44" s="79"/>
      <c r="L44" s="79"/>
      <c r="M44" s="79"/>
      <c r="N44" s="79"/>
      <c r="O44" s="79"/>
      <c r="P44" s="79"/>
      <c r="Q44" s="79"/>
      <c r="R44" s="79"/>
      <c r="S44" s="1284"/>
      <c r="T44" s="1284"/>
      <c r="U44" s="1284"/>
      <c r="V44" s="1284"/>
    </row>
    <row r="45" spans="1:48" s="827" customFormat="1" ht="12.75" customHeight="1">
      <c r="K45" s="206"/>
      <c r="L45" s="206"/>
      <c r="M45" s="206"/>
      <c r="N45" s="206"/>
      <c r="O45" s="206"/>
      <c r="P45" s="206"/>
      <c r="Q45" s="206"/>
      <c r="R45" s="791"/>
      <c r="S45" s="1284" t="s">
        <v>12</v>
      </c>
      <c r="T45" s="1284"/>
      <c r="U45" s="206"/>
      <c r="V45" s="206"/>
    </row>
    <row r="46" spans="1:48" s="827" customFormat="1" ht="12.75" customHeight="1">
      <c r="K46" s="206"/>
      <c r="L46" s="206"/>
      <c r="M46" s="206"/>
      <c r="N46" s="206"/>
      <c r="O46" s="206"/>
      <c r="P46" s="206"/>
      <c r="Q46" s="206"/>
      <c r="R46" s="206" t="s">
        <v>13</v>
      </c>
      <c r="S46" s="206"/>
      <c r="T46" s="206"/>
      <c r="U46" s="206"/>
      <c r="V46" s="206"/>
    </row>
    <row r="47" spans="1:48" s="827" customFormat="1" ht="12.75">
      <c r="A47" s="79"/>
      <c r="B47" s="79"/>
      <c r="K47" s="79"/>
      <c r="L47" s="79"/>
      <c r="M47" s="79"/>
      <c r="N47" s="79"/>
      <c r="O47" s="79"/>
      <c r="P47" s="79"/>
      <c r="Q47" s="206"/>
      <c r="R47" s="206" t="s">
        <v>86</v>
      </c>
      <c r="S47" s="206"/>
      <c r="T47" s="206"/>
      <c r="U47" s="206"/>
      <c r="V47" s="206"/>
    </row>
    <row r="48" spans="1:48">
      <c r="R48" s="1285" t="s">
        <v>83</v>
      </c>
      <c r="S48" s="1285"/>
      <c r="T48" s="1285"/>
    </row>
  </sheetData>
  <mergeCells count="23">
    <mergeCell ref="R48:T48"/>
    <mergeCell ref="O9:O10"/>
    <mergeCell ref="P9:R9"/>
    <mergeCell ref="S9:S10"/>
    <mergeCell ref="T9:V9"/>
    <mergeCell ref="S44:V44"/>
    <mergeCell ref="S45:T45"/>
    <mergeCell ref="L9:N9"/>
    <mergeCell ref="U1:V1"/>
    <mergeCell ref="E2:P2"/>
    <mergeCell ref="C4:Q4"/>
    <mergeCell ref="A8:A10"/>
    <mergeCell ref="B8:B10"/>
    <mergeCell ref="C8:F8"/>
    <mergeCell ref="G8:J8"/>
    <mergeCell ref="K8:N8"/>
    <mergeCell ref="O8:R8"/>
    <mergeCell ref="S8:V8"/>
    <mergeCell ref="C9:C10"/>
    <mergeCell ref="D9:F9"/>
    <mergeCell ref="G9:G10"/>
    <mergeCell ref="H9:J9"/>
    <mergeCell ref="K9:K10"/>
  </mergeCells>
  <printOptions horizontalCentered="1"/>
  <pageMargins left="0.70866141732283472" right="0.70866141732283472" top="0.23622047244094491" bottom="0" header="0.31496062992125984" footer="0.31496062992125984"/>
  <pageSetup paperSize="9" scale="63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48"/>
  <sheetViews>
    <sheetView topLeftCell="B1" zoomScale="90" zoomScaleNormal="90" zoomScaleSheetLayoutView="90" workbookViewId="0">
      <selection activeCell="J24" sqref="J24"/>
    </sheetView>
  </sheetViews>
  <sheetFormatPr defaultRowHeight="15"/>
  <cols>
    <col min="1" max="1" width="5.28515625" style="791" customWidth="1"/>
    <col min="2" max="2" width="24.5703125" style="791" customWidth="1"/>
    <col min="3" max="3" width="9.7109375" style="791" customWidth="1"/>
    <col min="4" max="4" width="8.140625" style="791" customWidth="1"/>
    <col min="5" max="5" width="8.28515625" style="791" customWidth="1"/>
    <col min="6" max="6" width="9.140625" style="791" customWidth="1"/>
    <col min="7" max="7" width="9.5703125" style="791" customWidth="1"/>
    <col min="8" max="9" width="8.140625" style="791" customWidth="1"/>
    <col min="10" max="10" width="9.28515625" style="791" customWidth="1"/>
    <col min="11" max="11" width="10.5703125" style="791" customWidth="1"/>
    <col min="12" max="12" width="8.7109375" style="791" customWidth="1"/>
    <col min="13" max="13" width="7.42578125" style="791" customWidth="1"/>
    <col min="14" max="14" width="8.5703125" style="791" customWidth="1"/>
    <col min="15" max="15" width="8.7109375" style="791" customWidth="1"/>
    <col min="16" max="16" width="8.5703125" style="791" customWidth="1"/>
    <col min="17" max="17" width="7.85546875" style="791" customWidth="1"/>
    <col min="18" max="18" width="8.5703125" style="791" customWidth="1"/>
    <col min="19" max="20" width="10.5703125" style="791" customWidth="1"/>
    <col min="21" max="21" width="11.140625" style="791" customWidth="1"/>
    <col min="22" max="22" width="10.7109375" style="791" bestFit="1" customWidth="1"/>
    <col min="23" max="257" width="9.140625" style="791"/>
    <col min="258" max="258" width="11.28515625" style="791" customWidth="1"/>
    <col min="259" max="259" width="9.7109375" style="791" customWidth="1"/>
    <col min="260" max="260" width="8.140625" style="791" customWidth="1"/>
    <col min="261" max="261" width="7.42578125" style="791" customWidth="1"/>
    <col min="262" max="262" width="9.140625" style="791" customWidth="1"/>
    <col min="263" max="263" width="9.5703125" style="791" customWidth="1"/>
    <col min="264" max="264" width="8.140625" style="791" customWidth="1"/>
    <col min="265" max="265" width="6.85546875" style="791" customWidth="1"/>
    <col min="266" max="266" width="9.28515625" style="791" customWidth="1"/>
    <col min="267" max="267" width="10.5703125" style="791" customWidth="1"/>
    <col min="268" max="268" width="8.7109375" style="791" customWidth="1"/>
    <col min="269" max="269" width="7.42578125" style="791" customWidth="1"/>
    <col min="270" max="270" width="8.5703125" style="791" customWidth="1"/>
    <col min="271" max="271" width="8.7109375" style="791" customWidth="1"/>
    <col min="272" max="272" width="8.5703125" style="791" customWidth="1"/>
    <col min="273" max="273" width="7.85546875" style="791" customWidth="1"/>
    <col min="274" max="274" width="8.5703125" style="791" customWidth="1"/>
    <col min="275" max="276" width="10.5703125" style="791" customWidth="1"/>
    <col min="277" max="277" width="11.140625" style="791" customWidth="1"/>
    <col min="278" max="278" width="10.7109375" style="791" bestFit="1" customWidth="1"/>
    <col min="279" max="513" width="9.140625" style="791"/>
    <col min="514" max="514" width="11.28515625" style="791" customWidth="1"/>
    <col min="515" max="515" width="9.7109375" style="791" customWidth="1"/>
    <col min="516" max="516" width="8.140625" style="791" customWidth="1"/>
    <col min="517" max="517" width="7.42578125" style="791" customWidth="1"/>
    <col min="518" max="518" width="9.140625" style="791" customWidth="1"/>
    <col min="519" max="519" width="9.5703125" style="791" customWidth="1"/>
    <col min="520" max="520" width="8.140625" style="791" customWidth="1"/>
    <col min="521" max="521" width="6.85546875" style="791" customWidth="1"/>
    <col min="522" max="522" width="9.28515625" style="791" customWidth="1"/>
    <col min="523" max="523" width="10.5703125" style="791" customWidth="1"/>
    <col min="524" max="524" width="8.7109375" style="791" customWidth="1"/>
    <col min="525" max="525" width="7.42578125" style="791" customWidth="1"/>
    <col min="526" max="526" width="8.5703125" style="791" customWidth="1"/>
    <col min="527" max="527" width="8.7109375" style="791" customWidth="1"/>
    <col min="528" max="528" width="8.5703125" style="791" customWidth="1"/>
    <col min="529" max="529" width="7.85546875" style="791" customWidth="1"/>
    <col min="530" max="530" width="8.5703125" style="791" customWidth="1"/>
    <col min="531" max="532" width="10.5703125" style="791" customWidth="1"/>
    <col min="533" max="533" width="11.140625" style="791" customWidth="1"/>
    <col min="534" max="534" width="10.7109375" style="791" bestFit="1" customWidth="1"/>
    <col min="535" max="769" width="9.140625" style="791"/>
    <col min="770" max="770" width="11.28515625" style="791" customWidth="1"/>
    <col min="771" max="771" width="9.7109375" style="791" customWidth="1"/>
    <col min="772" max="772" width="8.140625" style="791" customWidth="1"/>
    <col min="773" max="773" width="7.42578125" style="791" customWidth="1"/>
    <col min="774" max="774" width="9.140625" style="791" customWidth="1"/>
    <col min="775" max="775" width="9.5703125" style="791" customWidth="1"/>
    <col min="776" max="776" width="8.140625" style="791" customWidth="1"/>
    <col min="777" max="777" width="6.85546875" style="791" customWidth="1"/>
    <col min="778" max="778" width="9.28515625" style="791" customWidth="1"/>
    <col min="779" max="779" width="10.5703125" style="791" customWidth="1"/>
    <col min="780" max="780" width="8.7109375" style="791" customWidth="1"/>
    <col min="781" max="781" width="7.42578125" style="791" customWidth="1"/>
    <col min="782" max="782" width="8.5703125" style="791" customWidth="1"/>
    <col min="783" max="783" width="8.7109375" style="791" customWidth="1"/>
    <col min="784" max="784" width="8.5703125" style="791" customWidth="1"/>
    <col min="785" max="785" width="7.85546875" style="791" customWidth="1"/>
    <col min="786" max="786" width="8.5703125" style="791" customWidth="1"/>
    <col min="787" max="788" width="10.5703125" style="791" customWidth="1"/>
    <col min="789" max="789" width="11.140625" style="791" customWidth="1"/>
    <col min="790" max="790" width="10.7109375" style="791" bestFit="1" customWidth="1"/>
    <col min="791" max="1025" width="9.140625" style="791"/>
    <col min="1026" max="1026" width="11.28515625" style="791" customWidth="1"/>
    <col min="1027" max="1027" width="9.7109375" style="791" customWidth="1"/>
    <col min="1028" max="1028" width="8.140625" style="791" customWidth="1"/>
    <col min="1029" max="1029" width="7.42578125" style="791" customWidth="1"/>
    <col min="1030" max="1030" width="9.140625" style="791" customWidth="1"/>
    <col min="1031" max="1031" width="9.5703125" style="791" customWidth="1"/>
    <col min="1032" max="1032" width="8.140625" style="791" customWidth="1"/>
    <col min="1033" max="1033" width="6.85546875" style="791" customWidth="1"/>
    <col min="1034" max="1034" width="9.28515625" style="791" customWidth="1"/>
    <col min="1035" max="1035" width="10.5703125" style="791" customWidth="1"/>
    <col min="1036" max="1036" width="8.7109375" style="791" customWidth="1"/>
    <col min="1037" max="1037" width="7.42578125" style="791" customWidth="1"/>
    <col min="1038" max="1038" width="8.5703125" style="791" customWidth="1"/>
    <col min="1039" max="1039" width="8.7109375" style="791" customWidth="1"/>
    <col min="1040" max="1040" width="8.5703125" style="791" customWidth="1"/>
    <col min="1041" max="1041" width="7.85546875" style="791" customWidth="1"/>
    <col min="1042" max="1042" width="8.5703125" style="791" customWidth="1"/>
    <col min="1043" max="1044" width="10.5703125" style="791" customWidth="1"/>
    <col min="1045" max="1045" width="11.140625" style="791" customWidth="1"/>
    <col min="1046" max="1046" width="10.7109375" style="791" bestFit="1" customWidth="1"/>
    <col min="1047" max="1281" width="9.140625" style="791"/>
    <col min="1282" max="1282" width="11.28515625" style="791" customWidth="1"/>
    <col min="1283" max="1283" width="9.7109375" style="791" customWidth="1"/>
    <col min="1284" max="1284" width="8.140625" style="791" customWidth="1"/>
    <col min="1285" max="1285" width="7.42578125" style="791" customWidth="1"/>
    <col min="1286" max="1286" width="9.140625" style="791" customWidth="1"/>
    <col min="1287" max="1287" width="9.5703125" style="791" customWidth="1"/>
    <col min="1288" max="1288" width="8.140625" style="791" customWidth="1"/>
    <col min="1289" max="1289" width="6.85546875" style="791" customWidth="1"/>
    <col min="1290" max="1290" width="9.28515625" style="791" customWidth="1"/>
    <col min="1291" max="1291" width="10.5703125" style="791" customWidth="1"/>
    <col min="1292" max="1292" width="8.7109375" style="791" customWidth="1"/>
    <col min="1293" max="1293" width="7.42578125" style="791" customWidth="1"/>
    <col min="1294" max="1294" width="8.5703125" style="791" customWidth="1"/>
    <col min="1295" max="1295" width="8.7109375" style="791" customWidth="1"/>
    <col min="1296" max="1296" width="8.5703125" style="791" customWidth="1"/>
    <col min="1297" max="1297" width="7.85546875" style="791" customWidth="1"/>
    <col min="1298" max="1298" width="8.5703125" style="791" customWidth="1"/>
    <col min="1299" max="1300" width="10.5703125" style="791" customWidth="1"/>
    <col min="1301" max="1301" width="11.140625" style="791" customWidth="1"/>
    <col min="1302" max="1302" width="10.7109375" style="791" bestFit="1" customWidth="1"/>
    <col min="1303" max="1537" width="9.140625" style="791"/>
    <col min="1538" max="1538" width="11.28515625" style="791" customWidth="1"/>
    <col min="1539" max="1539" width="9.7109375" style="791" customWidth="1"/>
    <col min="1540" max="1540" width="8.140625" style="791" customWidth="1"/>
    <col min="1541" max="1541" width="7.42578125" style="791" customWidth="1"/>
    <col min="1542" max="1542" width="9.140625" style="791" customWidth="1"/>
    <col min="1543" max="1543" width="9.5703125" style="791" customWidth="1"/>
    <col min="1544" max="1544" width="8.140625" style="791" customWidth="1"/>
    <col min="1545" max="1545" width="6.85546875" style="791" customWidth="1"/>
    <col min="1546" max="1546" width="9.28515625" style="791" customWidth="1"/>
    <col min="1547" max="1547" width="10.5703125" style="791" customWidth="1"/>
    <col min="1548" max="1548" width="8.7109375" style="791" customWidth="1"/>
    <col min="1549" max="1549" width="7.42578125" style="791" customWidth="1"/>
    <col min="1550" max="1550" width="8.5703125" style="791" customWidth="1"/>
    <col min="1551" max="1551" width="8.7109375" style="791" customWidth="1"/>
    <col min="1552" max="1552" width="8.5703125" style="791" customWidth="1"/>
    <col min="1553" max="1553" width="7.85546875" style="791" customWidth="1"/>
    <col min="1554" max="1554" width="8.5703125" style="791" customWidth="1"/>
    <col min="1555" max="1556" width="10.5703125" style="791" customWidth="1"/>
    <col min="1557" max="1557" width="11.140625" style="791" customWidth="1"/>
    <col min="1558" max="1558" width="10.7109375" style="791" bestFit="1" customWidth="1"/>
    <col min="1559" max="1793" width="9.140625" style="791"/>
    <col min="1794" max="1794" width="11.28515625" style="791" customWidth="1"/>
    <col min="1795" max="1795" width="9.7109375" style="791" customWidth="1"/>
    <col min="1796" max="1796" width="8.140625" style="791" customWidth="1"/>
    <col min="1797" max="1797" width="7.42578125" style="791" customWidth="1"/>
    <col min="1798" max="1798" width="9.140625" style="791" customWidth="1"/>
    <col min="1799" max="1799" width="9.5703125" style="791" customWidth="1"/>
    <col min="1800" max="1800" width="8.140625" style="791" customWidth="1"/>
    <col min="1801" max="1801" width="6.85546875" style="791" customWidth="1"/>
    <col min="1802" max="1802" width="9.28515625" style="791" customWidth="1"/>
    <col min="1803" max="1803" width="10.5703125" style="791" customWidth="1"/>
    <col min="1804" max="1804" width="8.7109375" style="791" customWidth="1"/>
    <col min="1805" max="1805" width="7.42578125" style="791" customWidth="1"/>
    <col min="1806" max="1806" width="8.5703125" style="791" customWidth="1"/>
    <col min="1807" max="1807" width="8.7109375" style="791" customWidth="1"/>
    <col min="1808" max="1808" width="8.5703125" style="791" customWidth="1"/>
    <col min="1809" max="1809" width="7.85546875" style="791" customWidth="1"/>
    <col min="1810" max="1810" width="8.5703125" style="791" customWidth="1"/>
    <col min="1811" max="1812" width="10.5703125" style="791" customWidth="1"/>
    <col min="1813" max="1813" width="11.140625" style="791" customWidth="1"/>
    <col min="1814" max="1814" width="10.7109375" style="791" bestFit="1" customWidth="1"/>
    <col min="1815" max="2049" width="9.140625" style="791"/>
    <col min="2050" max="2050" width="11.28515625" style="791" customWidth="1"/>
    <col min="2051" max="2051" width="9.7109375" style="791" customWidth="1"/>
    <col min="2052" max="2052" width="8.140625" style="791" customWidth="1"/>
    <col min="2053" max="2053" width="7.42578125" style="791" customWidth="1"/>
    <col min="2054" max="2054" width="9.140625" style="791" customWidth="1"/>
    <col min="2055" max="2055" width="9.5703125" style="791" customWidth="1"/>
    <col min="2056" max="2056" width="8.140625" style="791" customWidth="1"/>
    <col min="2057" max="2057" width="6.85546875" style="791" customWidth="1"/>
    <col min="2058" max="2058" width="9.28515625" style="791" customWidth="1"/>
    <col min="2059" max="2059" width="10.5703125" style="791" customWidth="1"/>
    <col min="2060" max="2060" width="8.7109375" style="791" customWidth="1"/>
    <col min="2061" max="2061" width="7.42578125" style="791" customWidth="1"/>
    <col min="2062" max="2062" width="8.5703125" style="791" customWidth="1"/>
    <col min="2063" max="2063" width="8.7109375" style="791" customWidth="1"/>
    <col min="2064" max="2064" width="8.5703125" style="791" customWidth="1"/>
    <col min="2065" max="2065" width="7.85546875" style="791" customWidth="1"/>
    <col min="2066" max="2066" width="8.5703125" style="791" customWidth="1"/>
    <col min="2067" max="2068" width="10.5703125" style="791" customWidth="1"/>
    <col min="2069" max="2069" width="11.140625" style="791" customWidth="1"/>
    <col min="2070" max="2070" width="10.7109375" style="791" bestFit="1" customWidth="1"/>
    <col min="2071" max="2305" width="9.140625" style="791"/>
    <col min="2306" max="2306" width="11.28515625" style="791" customWidth="1"/>
    <col min="2307" max="2307" width="9.7109375" style="791" customWidth="1"/>
    <col min="2308" max="2308" width="8.140625" style="791" customWidth="1"/>
    <col min="2309" max="2309" width="7.42578125" style="791" customWidth="1"/>
    <col min="2310" max="2310" width="9.140625" style="791" customWidth="1"/>
    <col min="2311" max="2311" width="9.5703125" style="791" customWidth="1"/>
    <col min="2312" max="2312" width="8.140625" style="791" customWidth="1"/>
    <col min="2313" max="2313" width="6.85546875" style="791" customWidth="1"/>
    <col min="2314" max="2314" width="9.28515625" style="791" customWidth="1"/>
    <col min="2315" max="2315" width="10.5703125" style="791" customWidth="1"/>
    <col min="2316" max="2316" width="8.7109375" style="791" customWidth="1"/>
    <col min="2317" max="2317" width="7.42578125" style="791" customWidth="1"/>
    <col min="2318" max="2318" width="8.5703125" style="791" customWidth="1"/>
    <col min="2319" max="2319" width="8.7109375" style="791" customWidth="1"/>
    <col min="2320" max="2320" width="8.5703125" style="791" customWidth="1"/>
    <col min="2321" max="2321" width="7.85546875" style="791" customWidth="1"/>
    <col min="2322" max="2322" width="8.5703125" style="791" customWidth="1"/>
    <col min="2323" max="2324" width="10.5703125" style="791" customWidth="1"/>
    <col min="2325" max="2325" width="11.140625" style="791" customWidth="1"/>
    <col min="2326" max="2326" width="10.7109375" style="791" bestFit="1" customWidth="1"/>
    <col min="2327" max="2561" width="9.140625" style="791"/>
    <col min="2562" max="2562" width="11.28515625" style="791" customWidth="1"/>
    <col min="2563" max="2563" width="9.7109375" style="791" customWidth="1"/>
    <col min="2564" max="2564" width="8.140625" style="791" customWidth="1"/>
    <col min="2565" max="2565" width="7.42578125" style="791" customWidth="1"/>
    <col min="2566" max="2566" width="9.140625" style="791" customWidth="1"/>
    <col min="2567" max="2567" width="9.5703125" style="791" customWidth="1"/>
    <col min="2568" max="2568" width="8.140625" style="791" customWidth="1"/>
    <col min="2569" max="2569" width="6.85546875" style="791" customWidth="1"/>
    <col min="2570" max="2570" width="9.28515625" style="791" customWidth="1"/>
    <col min="2571" max="2571" width="10.5703125" style="791" customWidth="1"/>
    <col min="2572" max="2572" width="8.7109375" style="791" customWidth="1"/>
    <col min="2573" max="2573" width="7.42578125" style="791" customWidth="1"/>
    <col min="2574" max="2574" width="8.5703125" style="791" customWidth="1"/>
    <col min="2575" max="2575" width="8.7109375" style="791" customWidth="1"/>
    <col min="2576" max="2576" width="8.5703125" style="791" customWidth="1"/>
    <col min="2577" max="2577" width="7.85546875" style="791" customWidth="1"/>
    <col min="2578" max="2578" width="8.5703125" style="791" customWidth="1"/>
    <col min="2579" max="2580" width="10.5703125" style="791" customWidth="1"/>
    <col min="2581" max="2581" width="11.140625" style="791" customWidth="1"/>
    <col min="2582" max="2582" width="10.7109375" style="791" bestFit="1" customWidth="1"/>
    <col min="2583" max="2817" width="9.140625" style="791"/>
    <col min="2818" max="2818" width="11.28515625" style="791" customWidth="1"/>
    <col min="2819" max="2819" width="9.7109375" style="791" customWidth="1"/>
    <col min="2820" max="2820" width="8.140625" style="791" customWidth="1"/>
    <col min="2821" max="2821" width="7.42578125" style="791" customWidth="1"/>
    <col min="2822" max="2822" width="9.140625" style="791" customWidth="1"/>
    <col min="2823" max="2823" width="9.5703125" style="791" customWidth="1"/>
    <col min="2824" max="2824" width="8.140625" style="791" customWidth="1"/>
    <col min="2825" max="2825" width="6.85546875" style="791" customWidth="1"/>
    <col min="2826" max="2826" width="9.28515625" style="791" customWidth="1"/>
    <col min="2827" max="2827" width="10.5703125" style="791" customWidth="1"/>
    <col min="2828" max="2828" width="8.7109375" style="791" customWidth="1"/>
    <col min="2829" max="2829" width="7.42578125" style="791" customWidth="1"/>
    <col min="2830" max="2830" width="8.5703125" style="791" customWidth="1"/>
    <col min="2831" max="2831" width="8.7109375" style="791" customWidth="1"/>
    <col min="2832" max="2832" width="8.5703125" style="791" customWidth="1"/>
    <col min="2833" max="2833" width="7.85546875" style="791" customWidth="1"/>
    <col min="2834" max="2834" width="8.5703125" style="791" customWidth="1"/>
    <col min="2835" max="2836" width="10.5703125" style="791" customWidth="1"/>
    <col min="2837" max="2837" width="11.140625" style="791" customWidth="1"/>
    <col min="2838" max="2838" width="10.7109375" style="791" bestFit="1" customWidth="1"/>
    <col min="2839" max="3073" width="9.140625" style="791"/>
    <col min="3074" max="3074" width="11.28515625" style="791" customWidth="1"/>
    <col min="3075" max="3075" width="9.7109375" style="791" customWidth="1"/>
    <col min="3076" max="3076" width="8.140625" style="791" customWidth="1"/>
    <col min="3077" max="3077" width="7.42578125" style="791" customWidth="1"/>
    <col min="3078" max="3078" width="9.140625" style="791" customWidth="1"/>
    <col min="3079" max="3079" width="9.5703125" style="791" customWidth="1"/>
    <col min="3080" max="3080" width="8.140625" style="791" customWidth="1"/>
    <col min="3081" max="3081" width="6.85546875" style="791" customWidth="1"/>
    <col min="3082" max="3082" width="9.28515625" style="791" customWidth="1"/>
    <col min="3083" max="3083" width="10.5703125" style="791" customWidth="1"/>
    <col min="3084" max="3084" width="8.7109375" style="791" customWidth="1"/>
    <col min="3085" max="3085" width="7.42578125" style="791" customWidth="1"/>
    <col min="3086" max="3086" width="8.5703125" style="791" customWidth="1"/>
    <col min="3087" max="3087" width="8.7109375" style="791" customWidth="1"/>
    <col min="3088" max="3088" width="8.5703125" style="791" customWidth="1"/>
    <col min="3089" max="3089" width="7.85546875" style="791" customWidth="1"/>
    <col min="3090" max="3090" width="8.5703125" style="791" customWidth="1"/>
    <col min="3091" max="3092" width="10.5703125" style="791" customWidth="1"/>
    <col min="3093" max="3093" width="11.140625" style="791" customWidth="1"/>
    <col min="3094" max="3094" width="10.7109375" style="791" bestFit="1" customWidth="1"/>
    <col min="3095" max="3329" width="9.140625" style="791"/>
    <col min="3330" max="3330" width="11.28515625" style="791" customWidth="1"/>
    <col min="3331" max="3331" width="9.7109375" style="791" customWidth="1"/>
    <col min="3332" max="3332" width="8.140625" style="791" customWidth="1"/>
    <col min="3333" max="3333" width="7.42578125" style="791" customWidth="1"/>
    <col min="3334" max="3334" width="9.140625" style="791" customWidth="1"/>
    <col min="3335" max="3335" width="9.5703125" style="791" customWidth="1"/>
    <col min="3336" max="3336" width="8.140625" style="791" customWidth="1"/>
    <col min="3337" max="3337" width="6.85546875" style="791" customWidth="1"/>
    <col min="3338" max="3338" width="9.28515625" style="791" customWidth="1"/>
    <col min="3339" max="3339" width="10.5703125" style="791" customWidth="1"/>
    <col min="3340" max="3340" width="8.7109375" style="791" customWidth="1"/>
    <col min="3341" max="3341" width="7.42578125" style="791" customWidth="1"/>
    <col min="3342" max="3342" width="8.5703125" style="791" customWidth="1"/>
    <col min="3343" max="3343" width="8.7109375" style="791" customWidth="1"/>
    <col min="3344" max="3344" width="8.5703125" style="791" customWidth="1"/>
    <col min="3345" max="3345" width="7.85546875" style="791" customWidth="1"/>
    <col min="3346" max="3346" width="8.5703125" style="791" customWidth="1"/>
    <col min="3347" max="3348" width="10.5703125" style="791" customWidth="1"/>
    <col min="3349" max="3349" width="11.140625" style="791" customWidth="1"/>
    <col min="3350" max="3350" width="10.7109375" style="791" bestFit="1" customWidth="1"/>
    <col min="3351" max="3585" width="9.140625" style="791"/>
    <col min="3586" max="3586" width="11.28515625" style="791" customWidth="1"/>
    <col min="3587" max="3587" width="9.7109375" style="791" customWidth="1"/>
    <col min="3588" max="3588" width="8.140625" style="791" customWidth="1"/>
    <col min="3589" max="3589" width="7.42578125" style="791" customWidth="1"/>
    <col min="3590" max="3590" width="9.140625" style="791" customWidth="1"/>
    <col min="3591" max="3591" width="9.5703125" style="791" customWidth="1"/>
    <col min="3592" max="3592" width="8.140625" style="791" customWidth="1"/>
    <col min="3593" max="3593" width="6.85546875" style="791" customWidth="1"/>
    <col min="3594" max="3594" width="9.28515625" style="791" customWidth="1"/>
    <col min="3595" max="3595" width="10.5703125" style="791" customWidth="1"/>
    <col min="3596" max="3596" width="8.7109375" style="791" customWidth="1"/>
    <col min="3597" max="3597" width="7.42578125" style="791" customWidth="1"/>
    <col min="3598" max="3598" width="8.5703125" style="791" customWidth="1"/>
    <col min="3599" max="3599" width="8.7109375" style="791" customWidth="1"/>
    <col min="3600" max="3600" width="8.5703125" style="791" customWidth="1"/>
    <col min="3601" max="3601" width="7.85546875" style="791" customWidth="1"/>
    <col min="3602" max="3602" width="8.5703125" style="791" customWidth="1"/>
    <col min="3603" max="3604" width="10.5703125" style="791" customWidth="1"/>
    <col min="3605" max="3605" width="11.140625" style="791" customWidth="1"/>
    <col min="3606" max="3606" width="10.7109375" style="791" bestFit="1" customWidth="1"/>
    <col min="3607" max="3841" width="9.140625" style="791"/>
    <col min="3842" max="3842" width="11.28515625" style="791" customWidth="1"/>
    <col min="3843" max="3843" width="9.7109375" style="791" customWidth="1"/>
    <col min="3844" max="3844" width="8.140625" style="791" customWidth="1"/>
    <col min="3845" max="3845" width="7.42578125" style="791" customWidth="1"/>
    <col min="3846" max="3846" width="9.140625" style="791" customWidth="1"/>
    <col min="3847" max="3847" width="9.5703125" style="791" customWidth="1"/>
    <col min="3848" max="3848" width="8.140625" style="791" customWidth="1"/>
    <col min="3849" max="3849" width="6.85546875" style="791" customWidth="1"/>
    <col min="3850" max="3850" width="9.28515625" style="791" customWidth="1"/>
    <col min="3851" max="3851" width="10.5703125" style="791" customWidth="1"/>
    <col min="3852" max="3852" width="8.7109375" style="791" customWidth="1"/>
    <col min="3853" max="3853" width="7.42578125" style="791" customWidth="1"/>
    <col min="3854" max="3854" width="8.5703125" style="791" customWidth="1"/>
    <col min="3855" max="3855" width="8.7109375" style="791" customWidth="1"/>
    <col min="3856" max="3856" width="8.5703125" style="791" customWidth="1"/>
    <col min="3857" max="3857" width="7.85546875" style="791" customWidth="1"/>
    <col min="3858" max="3858" width="8.5703125" style="791" customWidth="1"/>
    <col min="3859" max="3860" width="10.5703125" style="791" customWidth="1"/>
    <col min="3861" max="3861" width="11.140625" style="791" customWidth="1"/>
    <col min="3862" max="3862" width="10.7109375" style="791" bestFit="1" customWidth="1"/>
    <col min="3863" max="4097" width="9.140625" style="791"/>
    <col min="4098" max="4098" width="11.28515625" style="791" customWidth="1"/>
    <col min="4099" max="4099" width="9.7109375" style="791" customWidth="1"/>
    <col min="4100" max="4100" width="8.140625" style="791" customWidth="1"/>
    <col min="4101" max="4101" width="7.42578125" style="791" customWidth="1"/>
    <col min="4102" max="4102" width="9.140625" style="791" customWidth="1"/>
    <col min="4103" max="4103" width="9.5703125" style="791" customWidth="1"/>
    <col min="4104" max="4104" width="8.140625" style="791" customWidth="1"/>
    <col min="4105" max="4105" width="6.85546875" style="791" customWidth="1"/>
    <col min="4106" max="4106" width="9.28515625" style="791" customWidth="1"/>
    <col min="4107" max="4107" width="10.5703125" style="791" customWidth="1"/>
    <col min="4108" max="4108" width="8.7109375" style="791" customWidth="1"/>
    <col min="4109" max="4109" width="7.42578125" style="791" customWidth="1"/>
    <col min="4110" max="4110" width="8.5703125" style="791" customWidth="1"/>
    <col min="4111" max="4111" width="8.7109375" style="791" customWidth="1"/>
    <col min="4112" max="4112" width="8.5703125" style="791" customWidth="1"/>
    <col min="4113" max="4113" width="7.85546875" style="791" customWidth="1"/>
    <col min="4114" max="4114" width="8.5703125" style="791" customWidth="1"/>
    <col min="4115" max="4116" width="10.5703125" style="791" customWidth="1"/>
    <col min="4117" max="4117" width="11.140625" style="791" customWidth="1"/>
    <col min="4118" max="4118" width="10.7109375" style="791" bestFit="1" customWidth="1"/>
    <col min="4119" max="4353" width="9.140625" style="791"/>
    <col min="4354" max="4354" width="11.28515625" style="791" customWidth="1"/>
    <col min="4355" max="4355" width="9.7109375" style="791" customWidth="1"/>
    <col min="4356" max="4356" width="8.140625" style="791" customWidth="1"/>
    <col min="4357" max="4357" width="7.42578125" style="791" customWidth="1"/>
    <col min="4358" max="4358" width="9.140625" style="791" customWidth="1"/>
    <col min="4359" max="4359" width="9.5703125" style="791" customWidth="1"/>
    <col min="4360" max="4360" width="8.140625" style="791" customWidth="1"/>
    <col min="4361" max="4361" width="6.85546875" style="791" customWidth="1"/>
    <col min="4362" max="4362" width="9.28515625" style="791" customWidth="1"/>
    <col min="4363" max="4363" width="10.5703125" style="791" customWidth="1"/>
    <col min="4364" max="4364" width="8.7109375" style="791" customWidth="1"/>
    <col min="4365" max="4365" width="7.42578125" style="791" customWidth="1"/>
    <col min="4366" max="4366" width="8.5703125" style="791" customWidth="1"/>
    <col min="4367" max="4367" width="8.7109375" style="791" customWidth="1"/>
    <col min="4368" max="4368" width="8.5703125" style="791" customWidth="1"/>
    <col min="4369" max="4369" width="7.85546875" style="791" customWidth="1"/>
    <col min="4370" max="4370" width="8.5703125" style="791" customWidth="1"/>
    <col min="4371" max="4372" width="10.5703125" style="791" customWidth="1"/>
    <col min="4373" max="4373" width="11.140625" style="791" customWidth="1"/>
    <col min="4374" max="4374" width="10.7109375" style="791" bestFit="1" customWidth="1"/>
    <col min="4375" max="4609" width="9.140625" style="791"/>
    <col min="4610" max="4610" width="11.28515625" style="791" customWidth="1"/>
    <col min="4611" max="4611" width="9.7109375" style="791" customWidth="1"/>
    <col min="4612" max="4612" width="8.140625" style="791" customWidth="1"/>
    <col min="4613" max="4613" width="7.42578125" style="791" customWidth="1"/>
    <col min="4614" max="4614" width="9.140625" style="791" customWidth="1"/>
    <col min="4615" max="4615" width="9.5703125" style="791" customWidth="1"/>
    <col min="4616" max="4616" width="8.140625" style="791" customWidth="1"/>
    <col min="4617" max="4617" width="6.85546875" style="791" customWidth="1"/>
    <col min="4618" max="4618" width="9.28515625" style="791" customWidth="1"/>
    <col min="4619" max="4619" width="10.5703125" style="791" customWidth="1"/>
    <col min="4620" max="4620" width="8.7109375" style="791" customWidth="1"/>
    <col min="4621" max="4621" width="7.42578125" style="791" customWidth="1"/>
    <col min="4622" max="4622" width="8.5703125" style="791" customWidth="1"/>
    <col min="4623" max="4623" width="8.7109375" style="791" customWidth="1"/>
    <col min="4624" max="4624" width="8.5703125" style="791" customWidth="1"/>
    <col min="4625" max="4625" width="7.85546875" style="791" customWidth="1"/>
    <col min="4626" max="4626" width="8.5703125" style="791" customWidth="1"/>
    <col min="4627" max="4628" width="10.5703125" style="791" customWidth="1"/>
    <col min="4629" max="4629" width="11.140625" style="791" customWidth="1"/>
    <col min="4630" max="4630" width="10.7109375" style="791" bestFit="1" customWidth="1"/>
    <col min="4631" max="4865" width="9.140625" style="791"/>
    <col min="4866" max="4866" width="11.28515625" style="791" customWidth="1"/>
    <col min="4867" max="4867" width="9.7109375" style="791" customWidth="1"/>
    <col min="4868" max="4868" width="8.140625" style="791" customWidth="1"/>
    <col min="4869" max="4869" width="7.42578125" style="791" customWidth="1"/>
    <col min="4870" max="4870" width="9.140625" style="791" customWidth="1"/>
    <col min="4871" max="4871" width="9.5703125" style="791" customWidth="1"/>
    <col min="4872" max="4872" width="8.140625" style="791" customWidth="1"/>
    <col min="4873" max="4873" width="6.85546875" style="791" customWidth="1"/>
    <col min="4874" max="4874" width="9.28515625" style="791" customWidth="1"/>
    <col min="4875" max="4875" width="10.5703125" style="791" customWidth="1"/>
    <col min="4876" max="4876" width="8.7109375" style="791" customWidth="1"/>
    <col min="4877" max="4877" width="7.42578125" style="791" customWidth="1"/>
    <col min="4878" max="4878" width="8.5703125" style="791" customWidth="1"/>
    <col min="4879" max="4879" width="8.7109375" style="791" customWidth="1"/>
    <col min="4880" max="4880" width="8.5703125" style="791" customWidth="1"/>
    <col min="4881" max="4881" width="7.85546875" style="791" customWidth="1"/>
    <col min="4882" max="4882" width="8.5703125" style="791" customWidth="1"/>
    <col min="4883" max="4884" width="10.5703125" style="791" customWidth="1"/>
    <col min="4885" max="4885" width="11.140625" style="791" customWidth="1"/>
    <col min="4886" max="4886" width="10.7109375" style="791" bestFit="1" customWidth="1"/>
    <col min="4887" max="5121" width="9.140625" style="791"/>
    <col min="5122" max="5122" width="11.28515625" style="791" customWidth="1"/>
    <col min="5123" max="5123" width="9.7109375" style="791" customWidth="1"/>
    <col min="5124" max="5124" width="8.140625" style="791" customWidth="1"/>
    <col min="5125" max="5125" width="7.42578125" style="791" customWidth="1"/>
    <col min="5126" max="5126" width="9.140625" style="791" customWidth="1"/>
    <col min="5127" max="5127" width="9.5703125" style="791" customWidth="1"/>
    <col min="5128" max="5128" width="8.140625" style="791" customWidth="1"/>
    <col min="5129" max="5129" width="6.85546875" style="791" customWidth="1"/>
    <col min="5130" max="5130" width="9.28515625" style="791" customWidth="1"/>
    <col min="5131" max="5131" width="10.5703125" style="791" customWidth="1"/>
    <col min="5132" max="5132" width="8.7109375" style="791" customWidth="1"/>
    <col min="5133" max="5133" width="7.42578125" style="791" customWidth="1"/>
    <col min="5134" max="5134" width="8.5703125" style="791" customWidth="1"/>
    <col min="5135" max="5135" width="8.7109375" style="791" customWidth="1"/>
    <col min="5136" max="5136" width="8.5703125" style="791" customWidth="1"/>
    <col min="5137" max="5137" width="7.85546875" style="791" customWidth="1"/>
    <col min="5138" max="5138" width="8.5703125" style="791" customWidth="1"/>
    <col min="5139" max="5140" width="10.5703125" style="791" customWidth="1"/>
    <col min="5141" max="5141" width="11.140625" style="791" customWidth="1"/>
    <col min="5142" max="5142" width="10.7109375" style="791" bestFit="1" customWidth="1"/>
    <col min="5143" max="5377" width="9.140625" style="791"/>
    <col min="5378" max="5378" width="11.28515625" style="791" customWidth="1"/>
    <col min="5379" max="5379" width="9.7109375" style="791" customWidth="1"/>
    <col min="5380" max="5380" width="8.140625" style="791" customWidth="1"/>
    <col min="5381" max="5381" width="7.42578125" style="791" customWidth="1"/>
    <col min="5382" max="5382" width="9.140625" style="791" customWidth="1"/>
    <col min="5383" max="5383" width="9.5703125" style="791" customWidth="1"/>
    <col min="5384" max="5384" width="8.140625" style="791" customWidth="1"/>
    <col min="5385" max="5385" width="6.85546875" style="791" customWidth="1"/>
    <col min="5386" max="5386" width="9.28515625" style="791" customWidth="1"/>
    <col min="5387" max="5387" width="10.5703125" style="791" customWidth="1"/>
    <col min="5388" max="5388" width="8.7109375" style="791" customWidth="1"/>
    <col min="5389" max="5389" width="7.42578125" style="791" customWidth="1"/>
    <col min="5390" max="5390" width="8.5703125" style="791" customWidth="1"/>
    <col min="5391" max="5391" width="8.7109375" style="791" customWidth="1"/>
    <col min="5392" max="5392" width="8.5703125" style="791" customWidth="1"/>
    <col min="5393" max="5393" width="7.85546875" style="791" customWidth="1"/>
    <col min="5394" max="5394" width="8.5703125" style="791" customWidth="1"/>
    <col min="5395" max="5396" width="10.5703125" style="791" customWidth="1"/>
    <col min="5397" max="5397" width="11.140625" style="791" customWidth="1"/>
    <col min="5398" max="5398" width="10.7109375" style="791" bestFit="1" customWidth="1"/>
    <col min="5399" max="5633" width="9.140625" style="791"/>
    <col min="5634" max="5634" width="11.28515625" style="791" customWidth="1"/>
    <col min="5635" max="5635" width="9.7109375" style="791" customWidth="1"/>
    <col min="5636" max="5636" width="8.140625" style="791" customWidth="1"/>
    <col min="5637" max="5637" width="7.42578125" style="791" customWidth="1"/>
    <col min="5638" max="5638" width="9.140625" style="791" customWidth="1"/>
    <col min="5639" max="5639" width="9.5703125" style="791" customWidth="1"/>
    <col min="5640" max="5640" width="8.140625" style="791" customWidth="1"/>
    <col min="5641" max="5641" width="6.85546875" style="791" customWidth="1"/>
    <col min="5642" max="5642" width="9.28515625" style="791" customWidth="1"/>
    <col min="5643" max="5643" width="10.5703125" style="791" customWidth="1"/>
    <col min="5644" max="5644" width="8.7109375" style="791" customWidth="1"/>
    <col min="5645" max="5645" width="7.42578125" style="791" customWidth="1"/>
    <col min="5646" max="5646" width="8.5703125" style="791" customWidth="1"/>
    <col min="5647" max="5647" width="8.7109375" style="791" customWidth="1"/>
    <col min="5648" max="5648" width="8.5703125" style="791" customWidth="1"/>
    <col min="5649" max="5649" width="7.85546875" style="791" customWidth="1"/>
    <col min="5650" max="5650" width="8.5703125" style="791" customWidth="1"/>
    <col min="5651" max="5652" width="10.5703125" style="791" customWidth="1"/>
    <col min="5653" max="5653" width="11.140625" style="791" customWidth="1"/>
    <col min="5654" max="5654" width="10.7109375" style="791" bestFit="1" customWidth="1"/>
    <col min="5655" max="5889" width="9.140625" style="791"/>
    <col min="5890" max="5890" width="11.28515625" style="791" customWidth="1"/>
    <col min="5891" max="5891" width="9.7109375" style="791" customWidth="1"/>
    <col min="5892" max="5892" width="8.140625" style="791" customWidth="1"/>
    <col min="5893" max="5893" width="7.42578125" style="791" customWidth="1"/>
    <col min="5894" max="5894" width="9.140625" style="791" customWidth="1"/>
    <col min="5895" max="5895" width="9.5703125" style="791" customWidth="1"/>
    <col min="5896" max="5896" width="8.140625" style="791" customWidth="1"/>
    <col min="5897" max="5897" width="6.85546875" style="791" customWidth="1"/>
    <col min="5898" max="5898" width="9.28515625" style="791" customWidth="1"/>
    <col min="5899" max="5899" width="10.5703125" style="791" customWidth="1"/>
    <col min="5900" max="5900" width="8.7109375" style="791" customWidth="1"/>
    <col min="5901" max="5901" width="7.42578125" style="791" customWidth="1"/>
    <col min="5902" max="5902" width="8.5703125" style="791" customWidth="1"/>
    <col min="5903" max="5903" width="8.7109375" style="791" customWidth="1"/>
    <col min="5904" max="5904" width="8.5703125" style="791" customWidth="1"/>
    <col min="5905" max="5905" width="7.85546875" style="791" customWidth="1"/>
    <col min="5906" max="5906" width="8.5703125" style="791" customWidth="1"/>
    <col min="5907" max="5908" width="10.5703125" style="791" customWidth="1"/>
    <col min="5909" max="5909" width="11.140625" style="791" customWidth="1"/>
    <col min="5910" max="5910" width="10.7109375" style="791" bestFit="1" customWidth="1"/>
    <col min="5911" max="6145" width="9.140625" style="791"/>
    <col min="6146" max="6146" width="11.28515625" style="791" customWidth="1"/>
    <col min="6147" max="6147" width="9.7109375" style="791" customWidth="1"/>
    <col min="6148" max="6148" width="8.140625" style="791" customWidth="1"/>
    <col min="6149" max="6149" width="7.42578125" style="791" customWidth="1"/>
    <col min="6150" max="6150" width="9.140625" style="791" customWidth="1"/>
    <col min="6151" max="6151" width="9.5703125" style="791" customWidth="1"/>
    <col min="6152" max="6152" width="8.140625" style="791" customWidth="1"/>
    <col min="6153" max="6153" width="6.85546875" style="791" customWidth="1"/>
    <col min="6154" max="6154" width="9.28515625" style="791" customWidth="1"/>
    <col min="6155" max="6155" width="10.5703125" style="791" customWidth="1"/>
    <col min="6156" max="6156" width="8.7109375" style="791" customWidth="1"/>
    <col min="6157" max="6157" width="7.42578125" style="791" customWidth="1"/>
    <col min="6158" max="6158" width="8.5703125" style="791" customWidth="1"/>
    <col min="6159" max="6159" width="8.7109375" style="791" customWidth="1"/>
    <col min="6160" max="6160" width="8.5703125" style="791" customWidth="1"/>
    <col min="6161" max="6161" width="7.85546875" style="791" customWidth="1"/>
    <col min="6162" max="6162" width="8.5703125" style="791" customWidth="1"/>
    <col min="6163" max="6164" width="10.5703125" style="791" customWidth="1"/>
    <col min="6165" max="6165" width="11.140625" style="791" customWidth="1"/>
    <col min="6166" max="6166" width="10.7109375" style="791" bestFit="1" customWidth="1"/>
    <col min="6167" max="6401" width="9.140625" style="791"/>
    <col min="6402" max="6402" width="11.28515625" style="791" customWidth="1"/>
    <col min="6403" max="6403" width="9.7109375" style="791" customWidth="1"/>
    <col min="6404" max="6404" width="8.140625" style="791" customWidth="1"/>
    <col min="6405" max="6405" width="7.42578125" style="791" customWidth="1"/>
    <col min="6406" max="6406" width="9.140625" style="791" customWidth="1"/>
    <col min="6407" max="6407" width="9.5703125" style="791" customWidth="1"/>
    <col min="6408" max="6408" width="8.140625" style="791" customWidth="1"/>
    <col min="6409" max="6409" width="6.85546875" style="791" customWidth="1"/>
    <col min="6410" max="6410" width="9.28515625" style="791" customWidth="1"/>
    <col min="6411" max="6411" width="10.5703125" style="791" customWidth="1"/>
    <col min="6412" max="6412" width="8.7109375" style="791" customWidth="1"/>
    <col min="6413" max="6413" width="7.42578125" style="791" customWidth="1"/>
    <col min="6414" max="6414" width="8.5703125" style="791" customWidth="1"/>
    <col min="6415" max="6415" width="8.7109375" style="791" customWidth="1"/>
    <col min="6416" max="6416" width="8.5703125" style="791" customWidth="1"/>
    <col min="6417" max="6417" width="7.85546875" style="791" customWidth="1"/>
    <col min="6418" max="6418" width="8.5703125" style="791" customWidth="1"/>
    <col min="6419" max="6420" width="10.5703125" style="791" customWidth="1"/>
    <col min="6421" max="6421" width="11.140625" style="791" customWidth="1"/>
    <col min="6422" max="6422" width="10.7109375" style="791" bestFit="1" customWidth="1"/>
    <col min="6423" max="6657" width="9.140625" style="791"/>
    <col min="6658" max="6658" width="11.28515625" style="791" customWidth="1"/>
    <col min="6659" max="6659" width="9.7109375" style="791" customWidth="1"/>
    <col min="6660" max="6660" width="8.140625" style="791" customWidth="1"/>
    <col min="6661" max="6661" width="7.42578125" style="791" customWidth="1"/>
    <col min="6662" max="6662" width="9.140625" style="791" customWidth="1"/>
    <col min="6663" max="6663" width="9.5703125" style="791" customWidth="1"/>
    <col min="6664" max="6664" width="8.140625" style="791" customWidth="1"/>
    <col min="6665" max="6665" width="6.85546875" style="791" customWidth="1"/>
    <col min="6666" max="6666" width="9.28515625" style="791" customWidth="1"/>
    <col min="6667" max="6667" width="10.5703125" style="791" customWidth="1"/>
    <col min="6668" max="6668" width="8.7109375" style="791" customWidth="1"/>
    <col min="6669" max="6669" width="7.42578125" style="791" customWidth="1"/>
    <col min="6670" max="6670" width="8.5703125" style="791" customWidth="1"/>
    <col min="6671" max="6671" width="8.7109375" style="791" customWidth="1"/>
    <col min="6672" max="6672" width="8.5703125" style="791" customWidth="1"/>
    <col min="6673" max="6673" width="7.85546875" style="791" customWidth="1"/>
    <col min="6674" max="6674" width="8.5703125" style="791" customWidth="1"/>
    <col min="6675" max="6676" width="10.5703125" style="791" customWidth="1"/>
    <col min="6677" max="6677" width="11.140625" style="791" customWidth="1"/>
    <col min="6678" max="6678" width="10.7109375" style="791" bestFit="1" customWidth="1"/>
    <col min="6679" max="6913" width="9.140625" style="791"/>
    <col min="6914" max="6914" width="11.28515625" style="791" customWidth="1"/>
    <col min="6915" max="6915" width="9.7109375" style="791" customWidth="1"/>
    <col min="6916" max="6916" width="8.140625" style="791" customWidth="1"/>
    <col min="6917" max="6917" width="7.42578125" style="791" customWidth="1"/>
    <col min="6918" max="6918" width="9.140625" style="791" customWidth="1"/>
    <col min="6919" max="6919" width="9.5703125" style="791" customWidth="1"/>
    <col min="6920" max="6920" width="8.140625" style="791" customWidth="1"/>
    <col min="6921" max="6921" width="6.85546875" style="791" customWidth="1"/>
    <col min="6922" max="6922" width="9.28515625" style="791" customWidth="1"/>
    <col min="6923" max="6923" width="10.5703125" style="791" customWidth="1"/>
    <col min="6924" max="6924" width="8.7109375" style="791" customWidth="1"/>
    <col min="6925" max="6925" width="7.42578125" style="791" customWidth="1"/>
    <col min="6926" max="6926" width="8.5703125" style="791" customWidth="1"/>
    <col min="6927" max="6927" width="8.7109375" style="791" customWidth="1"/>
    <col min="6928" max="6928" width="8.5703125" style="791" customWidth="1"/>
    <col min="6929" max="6929" width="7.85546875" style="791" customWidth="1"/>
    <col min="6930" max="6930" width="8.5703125" style="791" customWidth="1"/>
    <col min="6931" max="6932" width="10.5703125" style="791" customWidth="1"/>
    <col min="6933" max="6933" width="11.140625" style="791" customWidth="1"/>
    <col min="6934" max="6934" width="10.7109375" style="791" bestFit="1" customWidth="1"/>
    <col min="6935" max="7169" width="9.140625" style="791"/>
    <col min="7170" max="7170" width="11.28515625" style="791" customWidth="1"/>
    <col min="7171" max="7171" width="9.7109375" style="791" customWidth="1"/>
    <col min="7172" max="7172" width="8.140625" style="791" customWidth="1"/>
    <col min="7173" max="7173" width="7.42578125" style="791" customWidth="1"/>
    <col min="7174" max="7174" width="9.140625" style="791" customWidth="1"/>
    <col min="7175" max="7175" width="9.5703125" style="791" customWidth="1"/>
    <col min="7176" max="7176" width="8.140625" style="791" customWidth="1"/>
    <col min="7177" max="7177" width="6.85546875" style="791" customWidth="1"/>
    <col min="7178" max="7178" width="9.28515625" style="791" customWidth="1"/>
    <col min="7179" max="7179" width="10.5703125" style="791" customWidth="1"/>
    <col min="7180" max="7180" width="8.7109375" style="791" customWidth="1"/>
    <col min="7181" max="7181" width="7.42578125" style="791" customWidth="1"/>
    <col min="7182" max="7182" width="8.5703125" style="791" customWidth="1"/>
    <col min="7183" max="7183" width="8.7109375" style="791" customWidth="1"/>
    <col min="7184" max="7184" width="8.5703125" style="791" customWidth="1"/>
    <col min="7185" max="7185" width="7.85546875" style="791" customWidth="1"/>
    <col min="7186" max="7186" width="8.5703125" style="791" customWidth="1"/>
    <col min="7187" max="7188" width="10.5703125" style="791" customWidth="1"/>
    <col min="7189" max="7189" width="11.140625" style="791" customWidth="1"/>
    <col min="7190" max="7190" width="10.7109375" style="791" bestFit="1" customWidth="1"/>
    <col min="7191" max="7425" width="9.140625" style="791"/>
    <col min="7426" max="7426" width="11.28515625" style="791" customWidth="1"/>
    <col min="7427" max="7427" width="9.7109375" style="791" customWidth="1"/>
    <col min="7428" max="7428" width="8.140625" style="791" customWidth="1"/>
    <col min="7429" max="7429" width="7.42578125" style="791" customWidth="1"/>
    <col min="7430" max="7430" width="9.140625" style="791" customWidth="1"/>
    <col min="7431" max="7431" width="9.5703125" style="791" customWidth="1"/>
    <col min="7432" max="7432" width="8.140625" style="791" customWidth="1"/>
    <col min="7433" max="7433" width="6.85546875" style="791" customWidth="1"/>
    <col min="7434" max="7434" width="9.28515625" style="791" customWidth="1"/>
    <col min="7435" max="7435" width="10.5703125" style="791" customWidth="1"/>
    <col min="7436" max="7436" width="8.7109375" style="791" customWidth="1"/>
    <col min="7437" max="7437" width="7.42578125" style="791" customWidth="1"/>
    <col min="7438" max="7438" width="8.5703125" style="791" customWidth="1"/>
    <col min="7439" max="7439" width="8.7109375" style="791" customWidth="1"/>
    <col min="7440" max="7440" width="8.5703125" style="791" customWidth="1"/>
    <col min="7441" max="7441" width="7.85546875" style="791" customWidth="1"/>
    <col min="7442" max="7442" width="8.5703125" style="791" customWidth="1"/>
    <col min="7443" max="7444" width="10.5703125" style="791" customWidth="1"/>
    <col min="7445" max="7445" width="11.140625" style="791" customWidth="1"/>
    <col min="7446" max="7446" width="10.7109375" style="791" bestFit="1" customWidth="1"/>
    <col min="7447" max="7681" width="9.140625" style="791"/>
    <col min="7682" max="7682" width="11.28515625" style="791" customWidth="1"/>
    <col min="7683" max="7683" width="9.7109375" style="791" customWidth="1"/>
    <col min="7684" max="7684" width="8.140625" style="791" customWidth="1"/>
    <col min="7685" max="7685" width="7.42578125" style="791" customWidth="1"/>
    <col min="7686" max="7686" width="9.140625" style="791" customWidth="1"/>
    <col min="7687" max="7687" width="9.5703125" style="791" customWidth="1"/>
    <col min="7688" max="7688" width="8.140625" style="791" customWidth="1"/>
    <col min="7689" max="7689" width="6.85546875" style="791" customWidth="1"/>
    <col min="7690" max="7690" width="9.28515625" style="791" customWidth="1"/>
    <col min="7691" max="7691" width="10.5703125" style="791" customWidth="1"/>
    <col min="7692" max="7692" width="8.7109375" style="791" customWidth="1"/>
    <col min="7693" max="7693" width="7.42578125" style="791" customWidth="1"/>
    <col min="7694" max="7694" width="8.5703125" style="791" customWidth="1"/>
    <col min="7695" max="7695" width="8.7109375" style="791" customWidth="1"/>
    <col min="7696" max="7696" width="8.5703125" style="791" customWidth="1"/>
    <col min="7697" max="7697" width="7.85546875" style="791" customWidth="1"/>
    <col min="7698" max="7698" width="8.5703125" style="791" customWidth="1"/>
    <col min="7699" max="7700" width="10.5703125" style="791" customWidth="1"/>
    <col min="7701" max="7701" width="11.140625" style="791" customWidth="1"/>
    <col min="7702" max="7702" width="10.7109375" style="791" bestFit="1" customWidth="1"/>
    <col min="7703" max="7937" width="9.140625" style="791"/>
    <col min="7938" max="7938" width="11.28515625" style="791" customWidth="1"/>
    <col min="7939" max="7939" width="9.7109375" style="791" customWidth="1"/>
    <col min="7940" max="7940" width="8.140625" style="791" customWidth="1"/>
    <col min="7941" max="7941" width="7.42578125" style="791" customWidth="1"/>
    <col min="7942" max="7942" width="9.140625" style="791" customWidth="1"/>
    <col min="7943" max="7943" width="9.5703125" style="791" customWidth="1"/>
    <col min="7944" max="7944" width="8.140625" style="791" customWidth="1"/>
    <col min="7945" max="7945" width="6.85546875" style="791" customWidth="1"/>
    <col min="7946" max="7946" width="9.28515625" style="791" customWidth="1"/>
    <col min="7947" max="7947" width="10.5703125" style="791" customWidth="1"/>
    <col min="7948" max="7948" width="8.7109375" style="791" customWidth="1"/>
    <col min="7949" max="7949" width="7.42578125" style="791" customWidth="1"/>
    <col min="7950" max="7950" width="8.5703125" style="791" customWidth="1"/>
    <col min="7951" max="7951" width="8.7109375" style="791" customWidth="1"/>
    <col min="7952" max="7952" width="8.5703125" style="791" customWidth="1"/>
    <col min="7953" max="7953" width="7.85546875" style="791" customWidth="1"/>
    <col min="7954" max="7954" width="8.5703125" style="791" customWidth="1"/>
    <col min="7955" max="7956" width="10.5703125" style="791" customWidth="1"/>
    <col min="7957" max="7957" width="11.140625" style="791" customWidth="1"/>
    <col min="7958" max="7958" width="10.7109375" style="791" bestFit="1" customWidth="1"/>
    <col min="7959" max="8193" width="9.140625" style="791"/>
    <col min="8194" max="8194" width="11.28515625" style="791" customWidth="1"/>
    <col min="8195" max="8195" width="9.7109375" style="791" customWidth="1"/>
    <col min="8196" max="8196" width="8.140625" style="791" customWidth="1"/>
    <col min="8197" max="8197" width="7.42578125" style="791" customWidth="1"/>
    <col min="8198" max="8198" width="9.140625" style="791" customWidth="1"/>
    <col min="8199" max="8199" width="9.5703125" style="791" customWidth="1"/>
    <col min="8200" max="8200" width="8.140625" style="791" customWidth="1"/>
    <col min="8201" max="8201" width="6.85546875" style="791" customWidth="1"/>
    <col min="8202" max="8202" width="9.28515625" style="791" customWidth="1"/>
    <col min="8203" max="8203" width="10.5703125" style="791" customWidth="1"/>
    <col min="8204" max="8204" width="8.7109375" style="791" customWidth="1"/>
    <col min="8205" max="8205" width="7.42578125" style="791" customWidth="1"/>
    <col min="8206" max="8206" width="8.5703125" style="791" customWidth="1"/>
    <col min="8207" max="8207" width="8.7109375" style="791" customWidth="1"/>
    <col min="8208" max="8208" width="8.5703125" style="791" customWidth="1"/>
    <col min="8209" max="8209" width="7.85546875" style="791" customWidth="1"/>
    <col min="8210" max="8210" width="8.5703125" style="791" customWidth="1"/>
    <col min="8211" max="8212" width="10.5703125" style="791" customWidth="1"/>
    <col min="8213" max="8213" width="11.140625" style="791" customWidth="1"/>
    <col min="8214" max="8214" width="10.7109375" style="791" bestFit="1" customWidth="1"/>
    <col min="8215" max="8449" width="9.140625" style="791"/>
    <col min="8450" max="8450" width="11.28515625" style="791" customWidth="1"/>
    <col min="8451" max="8451" width="9.7109375" style="791" customWidth="1"/>
    <col min="8452" max="8452" width="8.140625" style="791" customWidth="1"/>
    <col min="8453" max="8453" width="7.42578125" style="791" customWidth="1"/>
    <col min="8454" max="8454" width="9.140625" style="791" customWidth="1"/>
    <col min="8455" max="8455" width="9.5703125" style="791" customWidth="1"/>
    <col min="8456" max="8456" width="8.140625" style="791" customWidth="1"/>
    <col min="8457" max="8457" width="6.85546875" style="791" customWidth="1"/>
    <col min="8458" max="8458" width="9.28515625" style="791" customWidth="1"/>
    <col min="8459" max="8459" width="10.5703125" style="791" customWidth="1"/>
    <col min="8460" max="8460" width="8.7109375" style="791" customWidth="1"/>
    <col min="8461" max="8461" width="7.42578125" style="791" customWidth="1"/>
    <col min="8462" max="8462" width="8.5703125" style="791" customWidth="1"/>
    <col min="8463" max="8463" width="8.7109375" style="791" customWidth="1"/>
    <col min="8464" max="8464" width="8.5703125" style="791" customWidth="1"/>
    <col min="8465" max="8465" width="7.85546875" style="791" customWidth="1"/>
    <col min="8466" max="8466" width="8.5703125" style="791" customWidth="1"/>
    <col min="8467" max="8468" width="10.5703125" style="791" customWidth="1"/>
    <col min="8469" max="8469" width="11.140625" style="791" customWidth="1"/>
    <col min="8470" max="8470" width="10.7109375" style="791" bestFit="1" customWidth="1"/>
    <col min="8471" max="8705" width="9.140625" style="791"/>
    <col min="8706" max="8706" width="11.28515625" style="791" customWidth="1"/>
    <col min="8707" max="8707" width="9.7109375" style="791" customWidth="1"/>
    <col min="8708" max="8708" width="8.140625" style="791" customWidth="1"/>
    <col min="8709" max="8709" width="7.42578125" style="791" customWidth="1"/>
    <col min="8710" max="8710" width="9.140625" style="791" customWidth="1"/>
    <col min="8711" max="8711" width="9.5703125" style="791" customWidth="1"/>
    <col min="8712" max="8712" width="8.140625" style="791" customWidth="1"/>
    <col min="8713" max="8713" width="6.85546875" style="791" customWidth="1"/>
    <col min="8714" max="8714" width="9.28515625" style="791" customWidth="1"/>
    <col min="8715" max="8715" width="10.5703125" style="791" customWidth="1"/>
    <col min="8716" max="8716" width="8.7109375" style="791" customWidth="1"/>
    <col min="8717" max="8717" width="7.42578125" style="791" customWidth="1"/>
    <col min="8718" max="8718" width="8.5703125" style="791" customWidth="1"/>
    <col min="8719" max="8719" width="8.7109375" style="791" customWidth="1"/>
    <col min="8720" max="8720" width="8.5703125" style="791" customWidth="1"/>
    <col min="8721" max="8721" width="7.85546875" style="791" customWidth="1"/>
    <col min="8722" max="8722" width="8.5703125" style="791" customWidth="1"/>
    <col min="8723" max="8724" width="10.5703125" style="791" customWidth="1"/>
    <col min="8725" max="8725" width="11.140625" style="791" customWidth="1"/>
    <col min="8726" max="8726" width="10.7109375" style="791" bestFit="1" customWidth="1"/>
    <col min="8727" max="8961" width="9.140625" style="791"/>
    <col min="8962" max="8962" width="11.28515625" style="791" customWidth="1"/>
    <col min="8963" max="8963" width="9.7109375" style="791" customWidth="1"/>
    <col min="8964" max="8964" width="8.140625" style="791" customWidth="1"/>
    <col min="8965" max="8965" width="7.42578125" style="791" customWidth="1"/>
    <col min="8966" max="8966" width="9.140625" style="791" customWidth="1"/>
    <col min="8967" max="8967" width="9.5703125" style="791" customWidth="1"/>
    <col min="8968" max="8968" width="8.140625" style="791" customWidth="1"/>
    <col min="8969" max="8969" width="6.85546875" style="791" customWidth="1"/>
    <col min="8970" max="8970" width="9.28515625" style="791" customWidth="1"/>
    <col min="8971" max="8971" width="10.5703125" style="791" customWidth="1"/>
    <col min="8972" max="8972" width="8.7109375" style="791" customWidth="1"/>
    <col min="8973" max="8973" width="7.42578125" style="791" customWidth="1"/>
    <col min="8974" max="8974" width="8.5703125" style="791" customWidth="1"/>
    <col min="8975" max="8975" width="8.7109375" style="791" customWidth="1"/>
    <col min="8976" max="8976" width="8.5703125" style="791" customWidth="1"/>
    <col min="8977" max="8977" width="7.85546875" style="791" customWidth="1"/>
    <col min="8978" max="8978" width="8.5703125" style="791" customWidth="1"/>
    <col min="8979" max="8980" width="10.5703125" style="791" customWidth="1"/>
    <col min="8981" max="8981" width="11.140625" style="791" customWidth="1"/>
    <col min="8982" max="8982" width="10.7109375" style="791" bestFit="1" customWidth="1"/>
    <col min="8983" max="9217" width="9.140625" style="791"/>
    <col min="9218" max="9218" width="11.28515625" style="791" customWidth="1"/>
    <col min="9219" max="9219" width="9.7109375" style="791" customWidth="1"/>
    <col min="9220" max="9220" width="8.140625" style="791" customWidth="1"/>
    <col min="9221" max="9221" width="7.42578125" style="791" customWidth="1"/>
    <col min="9222" max="9222" width="9.140625" style="791" customWidth="1"/>
    <col min="9223" max="9223" width="9.5703125" style="791" customWidth="1"/>
    <col min="9224" max="9224" width="8.140625" style="791" customWidth="1"/>
    <col min="9225" max="9225" width="6.85546875" style="791" customWidth="1"/>
    <col min="9226" max="9226" width="9.28515625" style="791" customWidth="1"/>
    <col min="9227" max="9227" width="10.5703125" style="791" customWidth="1"/>
    <col min="9228" max="9228" width="8.7109375" style="791" customWidth="1"/>
    <col min="9229" max="9229" width="7.42578125" style="791" customWidth="1"/>
    <col min="9230" max="9230" width="8.5703125" style="791" customWidth="1"/>
    <col min="9231" max="9231" width="8.7109375" style="791" customWidth="1"/>
    <col min="9232" max="9232" width="8.5703125" style="791" customWidth="1"/>
    <col min="9233" max="9233" width="7.85546875" style="791" customWidth="1"/>
    <col min="9234" max="9234" width="8.5703125" style="791" customWidth="1"/>
    <col min="9235" max="9236" width="10.5703125" style="791" customWidth="1"/>
    <col min="9237" max="9237" width="11.140625" style="791" customWidth="1"/>
    <col min="9238" max="9238" width="10.7109375" style="791" bestFit="1" customWidth="1"/>
    <col min="9239" max="9473" width="9.140625" style="791"/>
    <col min="9474" max="9474" width="11.28515625" style="791" customWidth="1"/>
    <col min="9475" max="9475" width="9.7109375" style="791" customWidth="1"/>
    <col min="9476" max="9476" width="8.140625" style="791" customWidth="1"/>
    <col min="9477" max="9477" width="7.42578125" style="791" customWidth="1"/>
    <col min="9478" max="9478" width="9.140625" style="791" customWidth="1"/>
    <col min="9479" max="9479" width="9.5703125" style="791" customWidth="1"/>
    <col min="9480" max="9480" width="8.140625" style="791" customWidth="1"/>
    <col min="9481" max="9481" width="6.85546875" style="791" customWidth="1"/>
    <col min="9482" max="9482" width="9.28515625" style="791" customWidth="1"/>
    <col min="9483" max="9483" width="10.5703125" style="791" customWidth="1"/>
    <col min="9484" max="9484" width="8.7109375" style="791" customWidth="1"/>
    <col min="9485" max="9485" width="7.42578125" style="791" customWidth="1"/>
    <col min="9486" max="9486" width="8.5703125" style="791" customWidth="1"/>
    <col min="9487" max="9487" width="8.7109375" style="791" customWidth="1"/>
    <col min="9488" max="9488" width="8.5703125" style="791" customWidth="1"/>
    <col min="9489" max="9489" width="7.85546875" style="791" customWidth="1"/>
    <col min="9490" max="9490" width="8.5703125" style="791" customWidth="1"/>
    <col min="9491" max="9492" width="10.5703125" style="791" customWidth="1"/>
    <col min="9493" max="9493" width="11.140625" style="791" customWidth="1"/>
    <col min="9494" max="9494" width="10.7109375" style="791" bestFit="1" customWidth="1"/>
    <col min="9495" max="9729" width="9.140625" style="791"/>
    <col min="9730" max="9730" width="11.28515625" style="791" customWidth="1"/>
    <col min="9731" max="9731" width="9.7109375" style="791" customWidth="1"/>
    <col min="9732" max="9732" width="8.140625" style="791" customWidth="1"/>
    <col min="9733" max="9733" width="7.42578125" style="791" customWidth="1"/>
    <col min="9734" max="9734" width="9.140625" style="791" customWidth="1"/>
    <col min="9735" max="9735" width="9.5703125" style="791" customWidth="1"/>
    <col min="9736" max="9736" width="8.140625" style="791" customWidth="1"/>
    <col min="9737" max="9737" width="6.85546875" style="791" customWidth="1"/>
    <col min="9738" max="9738" width="9.28515625" style="791" customWidth="1"/>
    <col min="9739" max="9739" width="10.5703125" style="791" customWidth="1"/>
    <col min="9740" max="9740" width="8.7109375" style="791" customWidth="1"/>
    <col min="9741" max="9741" width="7.42578125" style="791" customWidth="1"/>
    <col min="9742" max="9742" width="8.5703125" style="791" customWidth="1"/>
    <col min="9743" max="9743" width="8.7109375" style="791" customWidth="1"/>
    <col min="9744" max="9744" width="8.5703125" style="791" customWidth="1"/>
    <col min="9745" max="9745" width="7.85546875" style="791" customWidth="1"/>
    <col min="9746" max="9746" width="8.5703125" style="791" customWidth="1"/>
    <col min="9747" max="9748" width="10.5703125" style="791" customWidth="1"/>
    <col min="9749" max="9749" width="11.140625" style="791" customWidth="1"/>
    <col min="9750" max="9750" width="10.7109375" style="791" bestFit="1" customWidth="1"/>
    <col min="9751" max="9985" width="9.140625" style="791"/>
    <col min="9986" max="9986" width="11.28515625" style="791" customWidth="1"/>
    <col min="9987" max="9987" width="9.7109375" style="791" customWidth="1"/>
    <col min="9988" max="9988" width="8.140625" style="791" customWidth="1"/>
    <col min="9989" max="9989" width="7.42578125" style="791" customWidth="1"/>
    <col min="9990" max="9990" width="9.140625" style="791" customWidth="1"/>
    <col min="9991" max="9991" width="9.5703125" style="791" customWidth="1"/>
    <col min="9992" max="9992" width="8.140625" style="791" customWidth="1"/>
    <col min="9993" max="9993" width="6.85546875" style="791" customWidth="1"/>
    <col min="9994" max="9994" width="9.28515625" style="791" customWidth="1"/>
    <col min="9995" max="9995" width="10.5703125" style="791" customWidth="1"/>
    <col min="9996" max="9996" width="8.7109375" style="791" customWidth="1"/>
    <col min="9997" max="9997" width="7.42578125" style="791" customWidth="1"/>
    <col min="9998" max="9998" width="8.5703125" style="791" customWidth="1"/>
    <col min="9999" max="9999" width="8.7109375" style="791" customWidth="1"/>
    <col min="10000" max="10000" width="8.5703125" style="791" customWidth="1"/>
    <col min="10001" max="10001" width="7.85546875" style="791" customWidth="1"/>
    <col min="10002" max="10002" width="8.5703125" style="791" customWidth="1"/>
    <col min="10003" max="10004" width="10.5703125" style="791" customWidth="1"/>
    <col min="10005" max="10005" width="11.140625" style="791" customWidth="1"/>
    <col min="10006" max="10006" width="10.7109375" style="791" bestFit="1" customWidth="1"/>
    <col min="10007" max="10241" width="9.140625" style="791"/>
    <col min="10242" max="10242" width="11.28515625" style="791" customWidth="1"/>
    <col min="10243" max="10243" width="9.7109375" style="791" customWidth="1"/>
    <col min="10244" max="10244" width="8.140625" style="791" customWidth="1"/>
    <col min="10245" max="10245" width="7.42578125" style="791" customWidth="1"/>
    <col min="10246" max="10246" width="9.140625" style="791" customWidth="1"/>
    <col min="10247" max="10247" width="9.5703125" style="791" customWidth="1"/>
    <col min="10248" max="10248" width="8.140625" style="791" customWidth="1"/>
    <col min="10249" max="10249" width="6.85546875" style="791" customWidth="1"/>
    <col min="10250" max="10250" width="9.28515625" style="791" customWidth="1"/>
    <col min="10251" max="10251" width="10.5703125" style="791" customWidth="1"/>
    <col min="10252" max="10252" width="8.7109375" style="791" customWidth="1"/>
    <col min="10253" max="10253" width="7.42578125" style="791" customWidth="1"/>
    <col min="10254" max="10254" width="8.5703125" style="791" customWidth="1"/>
    <col min="10255" max="10255" width="8.7109375" style="791" customWidth="1"/>
    <col min="10256" max="10256" width="8.5703125" style="791" customWidth="1"/>
    <col min="10257" max="10257" width="7.85546875" style="791" customWidth="1"/>
    <col min="10258" max="10258" width="8.5703125" style="791" customWidth="1"/>
    <col min="10259" max="10260" width="10.5703125" style="791" customWidth="1"/>
    <col min="10261" max="10261" width="11.140625" style="791" customWidth="1"/>
    <col min="10262" max="10262" width="10.7109375" style="791" bestFit="1" customWidth="1"/>
    <col min="10263" max="10497" width="9.140625" style="791"/>
    <col min="10498" max="10498" width="11.28515625" style="791" customWidth="1"/>
    <col min="10499" max="10499" width="9.7109375" style="791" customWidth="1"/>
    <col min="10500" max="10500" width="8.140625" style="791" customWidth="1"/>
    <col min="10501" max="10501" width="7.42578125" style="791" customWidth="1"/>
    <col min="10502" max="10502" width="9.140625" style="791" customWidth="1"/>
    <col min="10503" max="10503" width="9.5703125" style="791" customWidth="1"/>
    <col min="10504" max="10504" width="8.140625" style="791" customWidth="1"/>
    <col min="10505" max="10505" width="6.85546875" style="791" customWidth="1"/>
    <col min="10506" max="10506" width="9.28515625" style="791" customWidth="1"/>
    <col min="10507" max="10507" width="10.5703125" style="791" customWidth="1"/>
    <col min="10508" max="10508" width="8.7109375" style="791" customWidth="1"/>
    <col min="10509" max="10509" width="7.42578125" style="791" customWidth="1"/>
    <col min="10510" max="10510" width="8.5703125" style="791" customWidth="1"/>
    <col min="10511" max="10511" width="8.7109375" style="791" customWidth="1"/>
    <col min="10512" max="10512" width="8.5703125" style="791" customWidth="1"/>
    <col min="10513" max="10513" width="7.85546875" style="791" customWidth="1"/>
    <col min="10514" max="10514" width="8.5703125" style="791" customWidth="1"/>
    <col min="10515" max="10516" width="10.5703125" style="791" customWidth="1"/>
    <col min="10517" max="10517" width="11.140625" style="791" customWidth="1"/>
    <col min="10518" max="10518" width="10.7109375" style="791" bestFit="1" customWidth="1"/>
    <col min="10519" max="10753" width="9.140625" style="791"/>
    <col min="10754" max="10754" width="11.28515625" style="791" customWidth="1"/>
    <col min="10755" max="10755" width="9.7109375" style="791" customWidth="1"/>
    <col min="10756" max="10756" width="8.140625" style="791" customWidth="1"/>
    <col min="10757" max="10757" width="7.42578125" style="791" customWidth="1"/>
    <col min="10758" max="10758" width="9.140625" style="791" customWidth="1"/>
    <col min="10759" max="10759" width="9.5703125" style="791" customWidth="1"/>
    <col min="10760" max="10760" width="8.140625" style="791" customWidth="1"/>
    <col min="10761" max="10761" width="6.85546875" style="791" customWidth="1"/>
    <col min="10762" max="10762" width="9.28515625" style="791" customWidth="1"/>
    <col min="10763" max="10763" width="10.5703125" style="791" customWidth="1"/>
    <col min="10764" max="10764" width="8.7109375" style="791" customWidth="1"/>
    <col min="10765" max="10765" width="7.42578125" style="791" customWidth="1"/>
    <col min="10766" max="10766" width="8.5703125" style="791" customWidth="1"/>
    <col min="10767" max="10767" width="8.7109375" style="791" customWidth="1"/>
    <col min="10768" max="10768" width="8.5703125" style="791" customWidth="1"/>
    <col min="10769" max="10769" width="7.85546875" style="791" customWidth="1"/>
    <col min="10770" max="10770" width="8.5703125" style="791" customWidth="1"/>
    <col min="10771" max="10772" width="10.5703125" style="791" customWidth="1"/>
    <col min="10773" max="10773" width="11.140625" style="791" customWidth="1"/>
    <col min="10774" max="10774" width="10.7109375" style="791" bestFit="1" customWidth="1"/>
    <col min="10775" max="11009" width="9.140625" style="791"/>
    <col min="11010" max="11010" width="11.28515625" style="791" customWidth="1"/>
    <col min="11011" max="11011" width="9.7109375" style="791" customWidth="1"/>
    <col min="11012" max="11012" width="8.140625" style="791" customWidth="1"/>
    <col min="11013" max="11013" width="7.42578125" style="791" customWidth="1"/>
    <col min="11014" max="11014" width="9.140625" style="791" customWidth="1"/>
    <col min="11015" max="11015" width="9.5703125" style="791" customWidth="1"/>
    <col min="11016" max="11016" width="8.140625" style="791" customWidth="1"/>
    <col min="11017" max="11017" width="6.85546875" style="791" customWidth="1"/>
    <col min="11018" max="11018" width="9.28515625" style="791" customWidth="1"/>
    <col min="11019" max="11019" width="10.5703125" style="791" customWidth="1"/>
    <col min="11020" max="11020" width="8.7109375" style="791" customWidth="1"/>
    <col min="11021" max="11021" width="7.42578125" style="791" customWidth="1"/>
    <col min="11022" max="11022" width="8.5703125" style="791" customWidth="1"/>
    <col min="11023" max="11023" width="8.7109375" style="791" customWidth="1"/>
    <col min="11024" max="11024" width="8.5703125" style="791" customWidth="1"/>
    <col min="11025" max="11025" width="7.85546875" style="791" customWidth="1"/>
    <col min="11026" max="11026" width="8.5703125" style="791" customWidth="1"/>
    <col min="11027" max="11028" width="10.5703125" style="791" customWidth="1"/>
    <col min="11029" max="11029" width="11.140625" style="791" customWidth="1"/>
    <col min="11030" max="11030" width="10.7109375" style="791" bestFit="1" customWidth="1"/>
    <col min="11031" max="11265" width="9.140625" style="791"/>
    <col min="11266" max="11266" width="11.28515625" style="791" customWidth="1"/>
    <col min="11267" max="11267" width="9.7109375" style="791" customWidth="1"/>
    <col min="11268" max="11268" width="8.140625" style="791" customWidth="1"/>
    <col min="11269" max="11269" width="7.42578125" style="791" customWidth="1"/>
    <col min="11270" max="11270" width="9.140625" style="791" customWidth="1"/>
    <col min="11271" max="11271" width="9.5703125" style="791" customWidth="1"/>
    <col min="11272" max="11272" width="8.140625" style="791" customWidth="1"/>
    <col min="11273" max="11273" width="6.85546875" style="791" customWidth="1"/>
    <col min="11274" max="11274" width="9.28515625" style="791" customWidth="1"/>
    <col min="11275" max="11275" width="10.5703125" style="791" customWidth="1"/>
    <col min="11276" max="11276" width="8.7109375" style="791" customWidth="1"/>
    <col min="11277" max="11277" width="7.42578125" style="791" customWidth="1"/>
    <col min="11278" max="11278" width="8.5703125" style="791" customWidth="1"/>
    <col min="11279" max="11279" width="8.7109375" style="791" customWidth="1"/>
    <col min="11280" max="11280" width="8.5703125" style="791" customWidth="1"/>
    <col min="11281" max="11281" width="7.85546875" style="791" customWidth="1"/>
    <col min="11282" max="11282" width="8.5703125" style="791" customWidth="1"/>
    <col min="11283" max="11284" width="10.5703125" style="791" customWidth="1"/>
    <col min="11285" max="11285" width="11.140625" style="791" customWidth="1"/>
    <col min="11286" max="11286" width="10.7109375" style="791" bestFit="1" customWidth="1"/>
    <col min="11287" max="11521" width="9.140625" style="791"/>
    <col min="11522" max="11522" width="11.28515625" style="791" customWidth="1"/>
    <col min="11523" max="11523" width="9.7109375" style="791" customWidth="1"/>
    <col min="11524" max="11524" width="8.140625" style="791" customWidth="1"/>
    <col min="11525" max="11525" width="7.42578125" style="791" customWidth="1"/>
    <col min="11526" max="11526" width="9.140625" style="791" customWidth="1"/>
    <col min="11527" max="11527" width="9.5703125" style="791" customWidth="1"/>
    <col min="11528" max="11528" width="8.140625" style="791" customWidth="1"/>
    <col min="11529" max="11529" width="6.85546875" style="791" customWidth="1"/>
    <col min="11530" max="11530" width="9.28515625" style="791" customWidth="1"/>
    <col min="11531" max="11531" width="10.5703125" style="791" customWidth="1"/>
    <col min="11532" max="11532" width="8.7109375" style="791" customWidth="1"/>
    <col min="11533" max="11533" width="7.42578125" style="791" customWidth="1"/>
    <col min="11534" max="11534" width="8.5703125" style="791" customWidth="1"/>
    <col min="11535" max="11535" width="8.7109375" style="791" customWidth="1"/>
    <col min="11536" max="11536" width="8.5703125" style="791" customWidth="1"/>
    <col min="11537" max="11537" width="7.85546875" style="791" customWidth="1"/>
    <col min="11538" max="11538" width="8.5703125" style="791" customWidth="1"/>
    <col min="11539" max="11540" width="10.5703125" style="791" customWidth="1"/>
    <col min="11541" max="11541" width="11.140625" style="791" customWidth="1"/>
    <col min="11542" max="11542" width="10.7109375" style="791" bestFit="1" customWidth="1"/>
    <col min="11543" max="11777" width="9.140625" style="791"/>
    <col min="11778" max="11778" width="11.28515625" style="791" customWidth="1"/>
    <col min="11779" max="11779" width="9.7109375" style="791" customWidth="1"/>
    <col min="11780" max="11780" width="8.140625" style="791" customWidth="1"/>
    <col min="11781" max="11781" width="7.42578125" style="791" customWidth="1"/>
    <col min="11782" max="11782" width="9.140625" style="791" customWidth="1"/>
    <col min="11783" max="11783" width="9.5703125" style="791" customWidth="1"/>
    <col min="11784" max="11784" width="8.140625" style="791" customWidth="1"/>
    <col min="11785" max="11785" width="6.85546875" style="791" customWidth="1"/>
    <col min="11786" max="11786" width="9.28515625" style="791" customWidth="1"/>
    <col min="11787" max="11787" width="10.5703125" style="791" customWidth="1"/>
    <col min="11788" max="11788" width="8.7109375" style="791" customWidth="1"/>
    <col min="11789" max="11789" width="7.42578125" style="791" customWidth="1"/>
    <col min="11790" max="11790" width="8.5703125" style="791" customWidth="1"/>
    <col min="11791" max="11791" width="8.7109375" style="791" customWidth="1"/>
    <col min="11792" max="11792" width="8.5703125" style="791" customWidth="1"/>
    <col min="11793" max="11793" width="7.85546875" style="791" customWidth="1"/>
    <col min="11794" max="11794" width="8.5703125" style="791" customWidth="1"/>
    <col min="11795" max="11796" width="10.5703125" style="791" customWidth="1"/>
    <col min="11797" max="11797" width="11.140625" style="791" customWidth="1"/>
    <col min="11798" max="11798" width="10.7109375" style="791" bestFit="1" customWidth="1"/>
    <col min="11799" max="12033" width="9.140625" style="791"/>
    <col min="12034" max="12034" width="11.28515625" style="791" customWidth="1"/>
    <col min="12035" max="12035" width="9.7109375" style="791" customWidth="1"/>
    <col min="12036" max="12036" width="8.140625" style="791" customWidth="1"/>
    <col min="12037" max="12037" width="7.42578125" style="791" customWidth="1"/>
    <col min="12038" max="12038" width="9.140625" style="791" customWidth="1"/>
    <col min="12039" max="12039" width="9.5703125" style="791" customWidth="1"/>
    <col min="12040" max="12040" width="8.140625" style="791" customWidth="1"/>
    <col min="12041" max="12041" width="6.85546875" style="791" customWidth="1"/>
    <col min="12042" max="12042" width="9.28515625" style="791" customWidth="1"/>
    <col min="12043" max="12043" width="10.5703125" style="791" customWidth="1"/>
    <col min="12044" max="12044" width="8.7109375" style="791" customWidth="1"/>
    <col min="12045" max="12045" width="7.42578125" style="791" customWidth="1"/>
    <col min="12046" max="12046" width="8.5703125" style="791" customWidth="1"/>
    <col min="12047" max="12047" width="8.7109375" style="791" customWidth="1"/>
    <col min="12048" max="12048" width="8.5703125" style="791" customWidth="1"/>
    <col min="12049" max="12049" width="7.85546875" style="791" customWidth="1"/>
    <col min="12050" max="12050" width="8.5703125" style="791" customWidth="1"/>
    <col min="12051" max="12052" width="10.5703125" style="791" customWidth="1"/>
    <col min="12053" max="12053" width="11.140625" style="791" customWidth="1"/>
    <col min="12054" max="12054" width="10.7109375" style="791" bestFit="1" customWidth="1"/>
    <col min="12055" max="12289" width="9.140625" style="791"/>
    <col min="12290" max="12290" width="11.28515625" style="791" customWidth="1"/>
    <col min="12291" max="12291" width="9.7109375" style="791" customWidth="1"/>
    <col min="12292" max="12292" width="8.140625" style="791" customWidth="1"/>
    <col min="12293" max="12293" width="7.42578125" style="791" customWidth="1"/>
    <col min="12294" max="12294" width="9.140625" style="791" customWidth="1"/>
    <col min="12295" max="12295" width="9.5703125" style="791" customWidth="1"/>
    <col min="12296" max="12296" width="8.140625" style="791" customWidth="1"/>
    <col min="12297" max="12297" width="6.85546875" style="791" customWidth="1"/>
    <col min="12298" max="12298" width="9.28515625" style="791" customWidth="1"/>
    <col min="12299" max="12299" width="10.5703125" style="791" customWidth="1"/>
    <col min="12300" max="12300" width="8.7109375" style="791" customWidth="1"/>
    <col min="12301" max="12301" width="7.42578125" style="791" customWidth="1"/>
    <col min="12302" max="12302" width="8.5703125" style="791" customWidth="1"/>
    <col min="12303" max="12303" width="8.7109375" style="791" customWidth="1"/>
    <col min="12304" max="12304" width="8.5703125" style="791" customWidth="1"/>
    <col min="12305" max="12305" width="7.85546875" style="791" customWidth="1"/>
    <col min="12306" max="12306" width="8.5703125" style="791" customWidth="1"/>
    <col min="12307" max="12308" width="10.5703125" style="791" customWidth="1"/>
    <col min="12309" max="12309" width="11.140625" style="791" customWidth="1"/>
    <col min="12310" max="12310" width="10.7109375" style="791" bestFit="1" customWidth="1"/>
    <col min="12311" max="12545" width="9.140625" style="791"/>
    <col min="12546" max="12546" width="11.28515625" style="791" customWidth="1"/>
    <col min="12547" max="12547" width="9.7109375" style="791" customWidth="1"/>
    <col min="12548" max="12548" width="8.140625" style="791" customWidth="1"/>
    <col min="12549" max="12549" width="7.42578125" style="791" customWidth="1"/>
    <col min="12550" max="12550" width="9.140625" style="791" customWidth="1"/>
    <col min="12551" max="12551" width="9.5703125" style="791" customWidth="1"/>
    <col min="12552" max="12552" width="8.140625" style="791" customWidth="1"/>
    <col min="12553" max="12553" width="6.85546875" style="791" customWidth="1"/>
    <col min="12554" max="12554" width="9.28515625" style="791" customWidth="1"/>
    <col min="12555" max="12555" width="10.5703125" style="791" customWidth="1"/>
    <col min="12556" max="12556" width="8.7109375" style="791" customWidth="1"/>
    <col min="12557" max="12557" width="7.42578125" style="791" customWidth="1"/>
    <col min="12558" max="12558" width="8.5703125" style="791" customWidth="1"/>
    <col min="12559" max="12559" width="8.7109375" style="791" customWidth="1"/>
    <col min="12560" max="12560" width="8.5703125" style="791" customWidth="1"/>
    <col min="12561" max="12561" width="7.85546875" style="791" customWidth="1"/>
    <col min="12562" max="12562" width="8.5703125" style="791" customWidth="1"/>
    <col min="12563" max="12564" width="10.5703125" style="791" customWidth="1"/>
    <col min="12565" max="12565" width="11.140625" style="791" customWidth="1"/>
    <col min="12566" max="12566" width="10.7109375" style="791" bestFit="1" customWidth="1"/>
    <col min="12567" max="12801" width="9.140625" style="791"/>
    <col min="12802" max="12802" width="11.28515625" style="791" customWidth="1"/>
    <col min="12803" max="12803" width="9.7109375" style="791" customWidth="1"/>
    <col min="12804" max="12804" width="8.140625" style="791" customWidth="1"/>
    <col min="12805" max="12805" width="7.42578125" style="791" customWidth="1"/>
    <col min="12806" max="12806" width="9.140625" style="791" customWidth="1"/>
    <col min="12807" max="12807" width="9.5703125" style="791" customWidth="1"/>
    <col min="12808" max="12808" width="8.140625" style="791" customWidth="1"/>
    <col min="12809" max="12809" width="6.85546875" style="791" customWidth="1"/>
    <col min="12810" max="12810" width="9.28515625" style="791" customWidth="1"/>
    <col min="12811" max="12811" width="10.5703125" style="791" customWidth="1"/>
    <col min="12812" max="12812" width="8.7109375" style="791" customWidth="1"/>
    <col min="12813" max="12813" width="7.42578125" style="791" customWidth="1"/>
    <col min="12814" max="12814" width="8.5703125" style="791" customWidth="1"/>
    <col min="12815" max="12815" width="8.7109375" style="791" customWidth="1"/>
    <col min="12816" max="12816" width="8.5703125" style="791" customWidth="1"/>
    <col min="12817" max="12817" width="7.85546875" style="791" customWidth="1"/>
    <col min="12818" max="12818" width="8.5703125" style="791" customWidth="1"/>
    <col min="12819" max="12820" width="10.5703125" style="791" customWidth="1"/>
    <col min="12821" max="12821" width="11.140625" style="791" customWidth="1"/>
    <col min="12822" max="12822" width="10.7109375" style="791" bestFit="1" customWidth="1"/>
    <col min="12823" max="13057" width="9.140625" style="791"/>
    <col min="13058" max="13058" width="11.28515625" style="791" customWidth="1"/>
    <col min="13059" max="13059" width="9.7109375" style="791" customWidth="1"/>
    <col min="13060" max="13060" width="8.140625" style="791" customWidth="1"/>
    <col min="13061" max="13061" width="7.42578125" style="791" customWidth="1"/>
    <col min="13062" max="13062" width="9.140625" style="791" customWidth="1"/>
    <col min="13063" max="13063" width="9.5703125" style="791" customWidth="1"/>
    <col min="13064" max="13064" width="8.140625" style="791" customWidth="1"/>
    <col min="13065" max="13065" width="6.85546875" style="791" customWidth="1"/>
    <col min="13066" max="13066" width="9.28515625" style="791" customWidth="1"/>
    <col min="13067" max="13067" width="10.5703125" style="791" customWidth="1"/>
    <col min="13068" max="13068" width="8.7109375" style="791" customWidth="1"/>
    <col min="13069" max="13069" width="7.42578125" style="791" customWidth="1"/>
    <col min="13070" max="13070" width="8.5703125" style="791" customWidth="1"/>
    <col min="13071" max="13071" width="8.7109375" style="791" customWidth="1"/>
    <col min="13072" max="13072" width="8.5703125" style="791" customWidth="1"/>
    <col min="13073" max="13073" width="7.85546875" style="791" customWidth="1"/>
    <col min="13074" max="13074" width="8.5703125" style="791" customWidth="1"/>
    <col min="13075" max="13076" width="10.5703125" style="791" customWidth="1"/>
    <col min="13077" max="13077" width="11.140625" style="791" customWidth="1"/>
    <col min="13078" max="13078" width="10.7109375" style="791" bestFit="1" customWidth="1"/>
    <col min="13079" max="13313" width="9.140625" style="791"/>
    <col min="13314" max="13314" width="11.28515625" style="791" customWidth="1"/>
    <col min="13315" max="13315" width="9.7109375" style="791" customWidth="1"/>
    <col min="13316" max="13316" width="8.140625" style="791" customWidth="1"/>
    <col min="13317" max="13317" width="7.42578125" style="791" customWidth="1"/>
    <col min="13318" max="13318" width="9.140625" style="791" customWidth="1"/>
    <col min="13319" max="13319" width="9.5703125" style="791" customWidth="1"/>
    <col min="13320" max="13320" width="8.140625" style="791" customWidth="1"/>
    <col min="13321" max="13321" width="6.85546875" style="791" customWidth="1"/>
    <col min="13322" max="13322" width="9.28515625" style="791" customWidth="1"/>
    <col min="13323" max="13323" width="10.5703125" style="791" customWidth="1"/>
    <col min="13324" max="13324" width="8.7109375" style="791" customWidth="1"/>
    <col min="13325" max="13325" width="7.42578125" style="791" customWidth="1"/>
    <col min="13326" max="13326" width="8.5703125" style="791" customWidth="1"/>
    <col min="13327" max="13327" width="8.7109375" style="791" customWidth="1"/>
    <col min="13328" max="13328" width="8.5703125" style="791" customWidth="1"/>
    <col min="13329" max="13329" width="7.85546875" style="791" customWidth="1"/>
    <col min="13330" max="13330" width="8.5703125" style="791" customWidth="1"/>
    <col min="13331" max="13332" width="10.5703125" style="791" customWidth="1"/>
    <col min="13333" max="13333" width="11.140625" style="791" customWidth="1"/>
    <col min="13334" max="13334" width="10.7109375" style="791" bestFit="1" customWidth="1"/>
    <col min="13335" max="13569" width="9.140625" style="791"/>
    <col min="13570" max="13570" width="11.28515625" style="791" customWidth="1"/>
    <col min="13571" max="13571" width="9.7109375" style="791" customWidth="1"/>
    <col min="13572" max="13572" width="8.140625" style="791" customWidth="1"/>
    <col min="13573" max="13573" width="7.42578125" style="791" customWidth="1"/>
    <col min="13574" max="13574" width="9.140625" style="791" customWidth="1"/>
    <col min="13575" max="13575" width="9.5703125" style="791" customWidth="1"/>
    <col min="13576" max="13576" width="8.140625" style="791" customWidth="1"/>
    <col min="13577" max="13577" width="6.85546875" style="791" customWidth="1"/>
    <col min="13578" max="13578" width="9.28515625" style="791" customWidth="1"/>
    <col min="13579" max="13579" width="10.5703125" style="791" customWidth="1"/>
    <col min="13580" max="13580" width="8.7109375" style="791" customWidth="1"/>
    <col min="13581" max="13581" width="7.42578125" style="791" customWidth="1"/>
    <col min="13582" max="13582" width="8.5703125" style="791" customWidth="1"/>
    <col min="13583" max="13583" width="8.7109375" style="791" customWidth="1"/>
    <col min="13584" max="13584" width="8.5703125" style="791" customWidth="1"/>
    <col min="13585" max="13585" width="7.85546875" style="791" customWidth="1"/>
    <col min="13586" max="13586" width="8.5703125" style="791" customWidth="1"/>
    <col min="13587" max="13588" width="10.5703125" style="791" customWidth="1"/>
    <col min="13589" max="13589" width="11.140625" style="791" customWidth="1"/>
    <col min="13590" max="13590" width="10.7109375" style="791" bestFit="1" customWidth="1"/>
    <col min="13591" max="13825" width="9.140625" style="791"/>
    <col min="13826" max="13826" width="11.28515625" style="791" customWidth="1"/>
    <col min="13827" max="13827" width="9.7109375" style="791" customWidth="1"/>
    <col min="13828" max="13828" width="8.140625" style="791" customWidth="1"/>
    <col min="13829" max="13829" width="7.42578125" style="791" customWidth="1"/>
    <col min="13830" max="13830" width="9.140625" style="791" customWidth="1"/>
    <col min="13831" max="13831" width="9.5703125" style="791" customWidth="1"/>
    <col min="13832" max="13832" width="8.140625" style="791" customWidth="1"/>
    <col min="13833" max="13833" width="6.85546875" style="791" customWidth="1"/>
    <col min="13834" max="13834" width="9.28515625" style="791" customWidth="1"/>
    <col min="13835" max="13835" width="10.5703125" style="791" customWidth="1"/>
    <col min="13836" max="13836" width="8.7109375" style="791" customWidth="1"/>
    <col min="13837" max="13837" width="7.42578125" style="791" customWidth="1"/>
    <col min="13838" max="13838" width="8.5703125" style="791" customWidth="1"/>
    <col min="13839" max="13839" width="8.7109375" style="791" customWidth="1"/>
    <col min="13840" max="13840" width="8.5703125" style="791" customWidth="1"/>
    <col min="13841" max="13841" width="7.85546875" style="791" customWidth="1"/>
    <col min="13842" max="13842" width="8.5703125" style="791" customWidth="1"/>
    <col min="13843" max="13844" width="10.5703125" style="791" customWidth="1"/>
    <col min="13845" max="13845" width="11.140625" style="791" customWidth="1"/>
    <col min="13846" max="13846" width="10.7109375" style="791" bestFit="1" customWidth="1"/>
    <col min="13847" max="14081" width="9.140625" style="791"/>
    <col min="14082" max="14082" width="11.28515625" style="791" customWidth="1"/>
    <col min="14083" max="14083" width="9.7109375" style="791" customWidth="1"/>
    <col min="14084" max="14084" width="8.140625" style="791" customWidth="1"/>
    <col min="14085" max="14085" width="7.42578125" style="791" customWidth="1"/>
    <col min="14086" max="14086" width="9.140625" style="791" customWidth="1"/>
    <col min="14087" max="14087" width="9.5703125" style="791" customWidth="1"/>
    <col min="14088" max="14088" width="8.140625" style="791" customWidth="1"/>
    <col min="14089" max="14089" width="6.85546875" style="791" customWidth="1"/>
    <col min="14090" max="14090" width="9.28515625" style="791" customWidth="1"/>
    <col min="14091" max="14091" width="10.5703125" style="791" customWidth="1"/>
    <col min="14092" max="14092" width="8.7109375" style="791" customWidth="1"/>
    <col min="14093" max="14093" width="7.42578125" style="791" customWidth="1"/>
    <col min="14094" max="14094" width="8.5703125" style="791" customWidth="1"/>
    <col min="14095" max="14095" width="8.7109375" style="791" customWidth="1"/>
    <col min="14096" max="14096" width="8.5703125" style="791" customWidth="1"/>
    <col min="14097" max="14097" width="7.85546875" style="791" customWidth="1"/>
    <col min="14098" max="14098" width="8.5703125" style="791" customWidth="1"/>
    <col min="14099" max="14100" width="10.5703125" style="791" customWidth="1"/>
    <col min="14101" max="14101" width="11.140625" style="791" customWidth="1"/>
    <col min="14102" max="14102" width="10.7109375" style="791" bestFit="1" customWidth="1"/>
    <col min="14103" max="14337" width="9.140625" style="791"/>
    <col min="14338" max="14338" width="11.28515625" style="791" customWidth="1"/>
    <col min="14339" max="14339" width="9.7109375" style="791" customWidth="1"/>
    <col min="14340" max="14340" width="8.140625" style="791" customWidth="1"/>
    <col min="14341" max="14341" width="7.42578125" style="791" customWidth="1"/>
    <col min="14342" max="14342" width="9.140625" style="791" customWidth="1"/>
    <col min="14343" max="14343" width="9.5703125" style="791" customWidth="1"/>
    <col min="14344" max="14344" width="8.140625" style="791" customWidth="1"/>
    <col min="14345" max="14345" width="6.85546875" style="791" customWidth="1"/>
    <col min="14346" max="14346" width="9.28515625" style="791" customWidth="1"/>
    <col min="14347" max="14347" width="10.5703125" style="791" customWidth="1"/>
    <col min="14348" max="14348" width="8.7109375" style="791" customWidth="1"/>
    <col min="14349" max="14349" width="7.42578125" style="791" customWidth="1"/>
    <col min="14350" max="14350" width="8.5703125" style="791" customWidth="1"/>
    <col min="14351" max="14351" width="8.7109375" style="791" customWidth="1"/>
    <col min="14352" max="14352" width="8.5703125" style="791" customWidth="1"/>
    <col min="14353" max="14353" width="7.85546875" style="791" customWidth="1"/>
    <col min="14354" max="14354" width="8.5703125" style="791" customWidth="1"/>
    <col min="14355" max="14356" width="10.5703125" style="791" customWidth="1"/>
    <col min="14357" max="14357" width="11.140625" style="791" customWidth="1"/>
    <col min="14358" max="14358" width="10.7109375" style="791" bestFit="1" customWidth="1"/>
    <col min="14359" max="14593" width="9.140625" style="791"/>
    <col min="14594" max="14594" width="11.28515625" style="791" customWidth="1"/>
    <col min="14595" max="14595" width="9.7109375" style="791" customWidth="1"/>
    <col min="14596" max="14596" width="8.140625" style="791" customWidth="1"/>
    <col min="14597" max="14597" width="7.42578125" style="791" customWidth="1"/>
    <col min="14598" max="14598" width="9.140625" style="791" customWidth="1"/>
    <col min="14599" max="14599" width="9.5703125" style="791" customWidth="1"/>
    <col min="14600" max="14600" width="8.140625" style="791" customWidth="1"/>
    <col min="14601" max="14601" width="6.85546875" style="791" customWidth="1"/>
    <col min="14602" max="14602" width="9.28515625" style="791" customWidth="1"/>
    <col min="14603" max="14603" width="10.5703125" style="791" customWidth="1"/>
    <col min="14604" max="14604" width="8.7109375" style="791" customWidth="1"/>
    <col min="14605" max="14605" width="7.42578125" style="791" customWidth="1"/>
    <col min="14606" max="14606" width="8.5703125" style="791" customWidth="1"/>
    <col min="14607" max="14607" width="8.7109375" style="791" customWidth="1"/>
    <col min="14608" max="14608" width="8.5703125" style="791" customWidth="1"/>
    <col min="14609" max="14609" width="7.85546875" style="791" customWidth="1"/>
    <col min="14610" max="14610" width="8.5703125" style="791" customWidth="1"/>
    <col min="14611" max="14612" width="10.5703125" style="791" customWidth="1"/>
    <col min="14613" max="14613" width="11.140625" style="791" customWidth="1"/>
    <col min="14614" max="14614" width="10.7109375" style="791" bestFit="1" customWidth="1"/>
    <col min="14615" max="14849" width="9.140625" style="791"/>
    <col min="14850" max="14850" width="11.28515625" style="791" customWidth="1"/>
    <col min="14851" max="14851" width="9.7109375" style="791" customWidth="1"/>
    <col min="14852" max="14852" width="8.140625" style="791" customWidth="1"/>
    <col min="14853" max="14853" width="7.42578125" style="791" customWidth="1"/>
    <col min="14854" max="14854" width="9.140625" style="791" customWidth="1"/>
    <col min="14855" max="14855" width="9.5703125" style="791" customWidth="1"/>
    <col min="14856" max="14856" width="8.140625" style="791" customWidth="1"/>
    <col min="14857" max="14857" width="6.85546875" style="791" customWidth="1"/>
    <col min="14858" max="14858" width="9.28515625" style="791" customWidth="1"/>
    <col min="14859" max="14859" width="10.5703125" style="791" customWidth="1"/>
    <col min="14860" max="14860" width="8.7109375" style="791" customWidth="1"/>
    <col min="14861" max="14861" width="7.42578125" style="791" customWidth="1"/>
    <col min="14862" max="14862" width="8.5703125" style="791" customWidth="1"/>
    <col min="14863" max="14863" width="8.7109375" style="791" customWidth="1"/>
    <col min="14864" max="14864" width="8.5703125" style="791" customWidth="1"/>
    <col min="14865" max="14865" width="7.85546875" style="791" customWidth="1"/>
    <col min="14866" max="14866" width="8.5703125" style="791" customWidth="1"/>
    <col min="14867" max="14868" width="10.5703125" style="791" customWidth="1"/>
    <col min="14869" max="14869" width="11.140625" style="791" customWidth="1"/>
    <col min="14870" max="14870" width="10.7109375" style="791" bestFit="1" customWidth="1"/>
    <col min="14871" max="15105" width="9.140625" style="791"/>
    <col min="15106" max="15106" width="11.28515625" style="791" customWidth="1"/>
    <col min="15107" max="15107" width="9.7109375" style="791" customWidth="1"/>
    <col min="15108" max="15108" width="8.140625" style="791" customWidth="1"/>
    <col min="15109" max="15109" width="7.42578125" style="791" customWidth="1"/>
    <col min="15110" max="15110" width="9.140625" style="791" customWidth="1"/>
    <col min="15111" max="15111" width="9.5703125" style="791" customWidth="1"/>
    <col min="15112" max="15112" width="8.140625" style="791" customWidth="1"/>
    <col min="15113" max="15113" width="6.85546875" style="791" customWidth="1"/>
    <col min="15114" max="15114" width="9.28515625" style="791" customWidth="1"/>
    <col min="15115" max="15115" width="10.5703125" style="791" customWidth="1"/>
    <col min="15116" max="15116" width="8.7109375" style="791" customWidth="1"/>
    <col min="15117" max="15117" width="7.42578125" style="791" customWidth="1"/>
    <col min="15118" max="15118" width="8.5703125" style="791" customWidth="1"/>
    <col min="15119" max="15119" width="8.7109375" style="791" customWidth="1"/>
    <col min="15120" max="15120" width="8.5703125" style="791" customWidth="1"/>
    <col min="15121" max="15121" width="7.85546875" style="791" customWidth="1"/>
    <col min="15122" max="15122" width="8.5703125" style="791" customWidth="1"/>
    <col min="15123" max="15124" width="10.5703125" style="791" customWidth="1"/>
    <col min="15125" max="15125" width="11.140625" style="791" customWidth="1"/>
    <col min="15126" max="15126" width="10.7109375" style="791" bestFit="1" customWidth="1"/>
    <col min="15127" max="15361" width="9.140625" style="791"/>
    <col min="15362" max="15362" width="11.28515625" style="791" customWidth="1"/>
    <col min="15363" max="15363" width="9.7109375" style="791" customWidth="1"/>
    <col min="15364" max="15364" width="8.140625" style="791" customWidth="1"/>
    <col min="15365" max="15365" width="7.42578125" style="791" customWidth="1"/>
    <col min="15366" max="15366" width="9.140625" style="791" customWidth="1"/>
    <col min="15367" max="15367" width="9.5703125" style="791" customWidth="1"/>
    <col min="15368" max="15368" width="8.140625" style="791" customWidth="1"/>
    <col min="15369" max="15369" width="6.85546875" style="791" customWidth="1"/>
    <col min="15370" max="15370" width="9.28515625" style="791" customWidth="1"/>
    <col min="15371" max="15371" width="10.5703125" style="791" customWidth="1"/>
    <col min="15372" max="15372" width="8.7109375" style="791" customWidth="1"/>
    <col min="15373" max="15373" width="7.42578125" style="791" customWidth="1"/>
    <col min="15374" max="15374" width="8.5703125" style="791" customWidth="1"/>
    <col min="15375" max="15375" width="8.7109375" style="791" customWidth="1"/>
    <col min="15376" max="15376" width="8.5703125" style="791" customWidth="1"/>
    <col min="15377" max="15377" width="7.85546875" style="791" customWidth="1"/>
    <col min="15378" max="15378" width="8.5703125" style="791" customWidth="1"/>
    <col min="15379" max="15380" width="10.5703125" style="791" customWidth="1"/>
    <col min="15381" max="15381" width="11.140625" style="791" customWidth="1"/>
    <col min="15382" max="15382" width="10.7109375" style="791" bestFit="1" customWidth="1"/>
    <col min="15383" max="15617" width="9.140625" style="791"/>
    <col min="15618" max="15618" width="11.28515625" style="791" customWidth="1"/>
    <col min="15619" max="15619" width="9.7109375" style="791" customWidth="1"/>
    <col min="15620" max="15620" width="8.140625" style="791" customWidth="1"/>
    <col min="15621" max="15621" width="7.42578125" style="791" customWidth="1"/>
    <col min="15622" max="15622" width="9.140625" style="791" customWidth="1"/>
    <col min="15623" max="15623" width="9.5703125" style="791" customWidth="1"/>
    <col min="15624" max="15624" width="8.140625" style="791" customWidth="1"/>
    <col min="15625" max="15625" width="6.85546875" style="791" customWidth="1"/>
    <col min="15626" max="15626" width="9.28515625" style="791" customWidth="1"/>
    <col min="15627" max="15627" width="10.5703125" style="791" customWidth="1"/>
    <col min="15628" max="15628" width="8.7109375" style="791" customWidth="1"/>
    <col min="15629" max="15629" width="7.42578125" style="791" customWidth="1"/>
    <col min="15630" max="15630" width="8.5703125" style="791" customWidth="1"/>
    <col min="15631" max="15631" width="8.7109375" style="791" customWidth="1"/>
    <col min="15632" max="15632" width="8.5703125" style="791" customWidth="1"/>
    <col min="15633" max="15633" width="7.85546875" style="791" customWidth="1"/>
    <col min="15634" max="15634" width="8.5703125" style="791" customWidth="1"/>
    <col min="15635" max="15636" width="10.5703125" style="791" customWidth="1"/>
    <col min="15637" max="15637" width="11.140625" style="791" customWidth="1"/>
    <col min="15638" max="15638" width="10.7109375" style="791" bestFit="1" customWidth="1"/>
    <col min="15639" max="15873" width="9.140625" style="791"/>
    <col min="15874" max="15874" width="11.28515625" style="791" customWidth="1"/>
    <col min="15875" max="15875" width="9.7109375" style="791" customWidth="1"/>
    <col min="15876" max="15876" width="8.140625" style="791" customWidth="1"/>
    <col min="15877" max="15877" width="7.42578125" style="791" customWidth="1"/>
    <col min="15878" max="15878" width="9.140625" style="791" customWidth="1"/>
    <col min="15879" max="15879" width="9.5703125" style="791" customWidth="1"/>
    <col min="15880" max="15880" width="8.140625" style="791" customWidth="1"/>
    <col min="15881" max="15881" width="6.85546875" style="791" customWidth="1"/>
    <col min="15882" max="15882" width="9.28515625" style="791" customWidth="1"/>
    <col min="15883" max="15883" width="10.5703125" style="791" customWidth="1"/>
    <col min="15884" max="15884" width="8.7109375" style="791" customWidth="1"/>
    <col min="15885" max="15885" width="7.42578125" style="791" customWidth="1"/>
    <col min="15886" max="15886" width="8.5703125" style="791" customWidth="1"/>
    <col min="15887" max="15887" width="8.7109375" style="791" customWidth="1"/>
    <col min="15888" max="15888" width="8.5703125" style="791" customWidth="1"/>
    <col min="15889" max="15889" width="7.85546875" style="791" customWidth="1"/>
    <col min="15890" max="15890" width="8.5703125" style="791" customWidth="1"/>
    <col min="15891" max="15892" width="10.5703125" style="791" customWidth="1"/>
    <col min="15893" max="15893" width="11.140625" style="791" customWidth="1"/>
    <col min="15894" max="15894" width="10.7109375" style="791" bestFit="1" customWidth="1"/>
    <col min="15895" max="16129" width="9.140625" style="791"/>
    <col min="16130" max="16130" width="11.28515625" style="791" customWidth="1"/>
    <col min="16131" max="16131" width="9.7109375" style="791" customWidth="1"/>
    <col min="16132" max="16132" width="8.140625" style="791" customWidth="1"/>
    <col min="16133" max="16133" width="7.42578125" style="791" customWidth="1"/>
    <col min="16134" max="16134" width="9.140625" style="791" customWidth="1"/>
    <col min="16135" max="16135" width="9.5703125" style="791" customWidth="1"/>
    <col min="16136" max="16136" width="8.140625" style="791" customWidth="1"/>
    <col min="16137" max="16137" width="6.85546875" style="791" customWidth="1"/>
    <col min="16138" max="16138" width="9.28515625" style="791" customWidth="1"/>
    <col min="16139" max="16139" width="10.5703125" style="791" customWidth="1"/>
    <col min="16140" max="16140" width="8.7109375" style="791" customWidth="1"/>
    <col min="16141" max="16141" width="7.42578125" style="791" customWidth="1"/>
    <col min="16142" max="16142" width="8.5703125" style="791" customWidth="1"/>
    <col min="16143" max="16143" width="8.7109375" style="791" customWidth="1"/>
    <col min="16144" max="16144" width="8.5703125" style="791" customWidth="1"/>
    <col min="16145" max="16145" width="7.85546875" style="791" customWidth="1"/>
    <col min="16146" max="16146" width="8.5703125" style="791" customWidth="1"/>
    <col min="16147" max="16148" width="10.5703125" style="791" customWidth="1"/>
    <col min="16149" max="16149" width="11.140625" style="791" customWidth="1"/>
    <col min="16150" max="16150" width="10.7109375" style="791" bestFit="1" customWidth="1"/>
    <col min="16151" max="16384" width="9.140625" style="791"/>
  </cols>
  <sheetData>
    <row r="1" spans="1:24" s="782" customFormat="1" ht="15.75">
      <c r="C1" s="788"/>
      <c r="D1" s="788"/>
      <c r="E1" s="788"/>
      <c r="F1" s="788"/>
      <c r="G1" s="788"/>
      <c r="H1" s="788"/>
      <c r="I1" s="789" t="s">
        <v>0</v>
      </c>
      <c r="J1" s="789"/>
      <c r="S1" s="790"/>
      <c r="T1" s="790"/>
      <c r="U1" s="1291" t="s">
        <v>891</v>
      </c>
      <c r="V1" s="1291"/>
      <c r="W1" s="80"/>
      <c r="X1" s="80"/>
    </row>
    <row r="2" spans="1:24" s="782" customFormat="1" ht="20.25">
      <c r="E2" s="957" t="s">
        <v>882</v>
      </c>
      <c r="F2" s="957"/>
      <c r="G2" s="957"/>
      <c r="H2" s="957"/>
      <c r="I2" s="957"/>
      <c r="J2" s="957"/>
      <c r="K2" s="957"/>
      <c r="L2" s="957"/>
      <c r="M2" s="957"/>
      <c r="N2" s="957"/>
      <c r="O2" s="957"/>
      <c r="P2" s="957"/>
    </row>
    <row r="3" spans="1:24" s="782" customFormat="1" ht="20.25">
      <c r="H3" s="105"/>
      <c r="I3" s="105"/>
      <c r="J3" s="105"/>
      <c r="K3" s="105"/>
      <c r="L3" s="105"/>
      <c r="M3" s="105"/>
      <c r="N3" s="105"/>
      <c r="O3" s="105"/>
      <c r="P3" s="105"/>
    </row>
    <row r="4" spans="1:24" ht="15.75">
      <c r="C4" s="958" t="s">
        <v>892</v>
      </c>
      <c r="D4" s="958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73"/>
      <c r="S4" s="792"/>
      <c r="T4" s="792"/>
      <c r="U4" s="792"/>
      <c r="V4" s="792"/>
      <c r="W4" s="789"/>
    </row>
    <row r="5" spans="1:24">
      <c r="C5" s="793"/>
      <c r="D5" s="793"/>
      <c r="E5" s="793"/>
      <c r="F5" s="793"/>
      <c r="G5" s="793"/>
      <c r="H5" s="793"/>
      <c r="M5" s="793"/>
      <c r="N5" s="793"/>
      <c r="O5" s="793"/>
      <c r="P5" s="793"/>
      <c r="Q5" s="793"/>
      <c r="R5" s="793"/>
      <c r="S5" s="793"/>
      <c r="T5" s="793"/>
      <c r="U5" s="793"/>
      <c r="V5" s="793"/>
      <c r="W5" s="793"/>
    </row>
    <row r="6" spans="1:24" ht="15.75">
      <c r="A6" s="456" t="s">
        <v>758</v>
      </c>
      <c r="B6" s="795"/>
    </row>
    <row r="7" spans="1:24">
      <c r="B7" s="796"/>
    </row>
    <row r="8" spans="1:24" s="794" customFormat="1" ht="24.75" customHeight="1">
      <c r="A8" s="1186" t="s">
        <v>721</v>
      </c>
      <c r="B8" s="1292" t="s">
        <v>3</v>
      </c>
      <c r="C8" s="1293" t="s">
        <v>893</v>
      </c>
      <c r="D8" s="1294"/>
      <c r="E8" s="1294"/>
      <c r="F8" s="1294"/>
      <c r="G8" s="1293" t="s">
        <v>894</v>
      </c>
      <c r="H8" s="1294"/>
      <c r="I8" s="1294"/>
      <c r="J8" s="1294"/>
      <c r="K8" s="1293" t="s">
        <v>895</v>
      </c>
      <c r="L8" s="1294"/>
      <c r="M8" s="1294"/>
      <c r="N8" s="1294"/>
      <c r="O8" s="1293" t="s">
        <v>896</v>
      </c>
      <c r="P8" s="1294"/>
      <c r="Q8" s="1294"/>
      <c r="R8" s="1294"/>
      <c r="S8" s="1295" t="s">
        <v>18</v>
      </c>
      <c r="T8" s="1296"/>
      <c r="U8" s="1296"/>
      <c r="V8" s="1296"/>
    </row>
    <row r="9" spans="1:24" s="797" customFormat="1" ht="29.25" customHeight="1">
      <c r="A9" s="1186"/>
      <c r="B9" s="1292"/>
      <c r="C9" s="1297" t="s">
        <v>897</v>
      </c>
      <c r="D9" s="1288" t="s">
        <v>898</v>
      </c>
      <c r="E9" s="1289"/>
      <c r="F9" s="1290"/>
      <c r="G9" s="1297" t="s">
        <v>897</v>
      </c>
      <c r="H9" s="1288" t="s">
        <v>898</v>
      </c>
      <c r="I9" s="1289"/>
      <c r="J9" s="1290"/>
      <c r="K9" s="1297" t="s">
        <v>897</v>
      </c>
      <c r="L9" s="1288" t="s">
        <v>898</v>
      </c>
      <c r="M9" s="1289"/>
      <c r="N9" s="1290"/>
      <c r="O9" s="1297" t="s">
        <v>897</v>
      </c>
      <c r="P9" s="1288" t="s">
        <v>898</v>
      </c>
      <c r="Q9" s="1289"/>
      <c r="R9" s="1290"/>
      <c r="S9" s="1297" t="s">
        <v>897</v>
      </c>
      <c r="T9" s="1288" t="s">
        <v>898</v>
      </c>
      <c r="U9" s="1289"/>
      <c r="V9" s="1290"/>
    </row>
    <row r="10" spans="1:24" s="797" customFormat="1" ht="46.5" customHeight="1">
      <c r="A10" s="1186"/>
      <c r="B10" s="1292"/>
      <c r="C10" s="1298"/>
      <c r="D10" s="801" t="s">
        <v>899</v>
      </c>
      <c r="E10" s="801" t="s">
        <v>213</v>
      </c>
      <c r="F10" s="801" t="s">
        <v>18</v>
      </c>
      <c r="G10" s="1298"/>
      <c r="H10" s="801" t="s">
        <v>899</v>
      </c>
      <c r="I10" s="801" t="s">
        <v>213</v>
      </c>
      <c r="J10" s="801" t="s">
        <v>18</v>
      </c>
      <c r="K10" s="1298"/>
      <c r="L10" s="801" t="s">
        <v>899</v>
      </c>
      <c r="M10" s="801" t="s">
        <v>213</v>
      </c>
      <c r="N10" s="801" t="s">
        <v>18</v>
      </c>
      <c r="O10" s="1298"/>
      <c r="P10" s="801" t="s">
        <v>899</v>
      </c>
      <c r="Q10" s="801" t="s">
        <v>213</v>
      </c>
      <c r="R10" s="801" t="s">
        <v>18</v>
      </c>
      <c r="S10" s="1298"/>
      <c r="T10" s="801" t="s">
        <v>899</v>
      </c>
      <c r="U10" s="801" t="s">
        <v>213</v>
      </c>
      <c r="V10" s="801" t="s">
        <v>18</v>
      </c>
    </row>
    <row r="11" spans="1:24" s="798" customFormat="1" ht="16.149999999999999" customHeight="1">
      <c r="A11" s="802">
        <v>1</v>
      </c>
      <c r="B11" s="803">
        <v>2</v>
      </c>
      <c r="C11" s="803">
        <v>3</v>
      </c>
      <c r="D11" s="802">
        <v>4</v>
      </c>
      <c r="E11" s="803">
        <v>5</v>
      </c>
      <c r="F11" s="803">
        <v>6</v>
      </c>
      <c r="G11" s="802">
        <v>7</v>
      </c>
      <c r="H11" s="803">
        <v>8</v>
      </c>
      <c r="I11" s="803">
        <v>9</v>
      </c>
      <c r="J11" s="802">
        <v>10</v>
      </c>
      <c r="K11" s="803">
        <v>11</v>
      </c>
      <c r="L11" s="803">
        <v>12</v>
      </c>
      <c r="M11" s="802">
        <v>13</v>
      </c>
      <c r="N11" s="803">
        <v>14</v>
      </c>
      <c r="O11" s="803">
        <v>15</v>
      </c>
      <c r="P11" s="802">
        <v>16</v>
      </c>
      <c r="Q11" s="803">
        <v>17</v>
      </c>
      <c r="R11" s="803">
        <v>18</v>
      </c>
      <c r="S11" s="802">
        <v>19</v>
      </c>
      <c r="T11" s="803">
        <v>20</v>
      </c>
      <c r="U11" s="803">
        <v>21</v>
      </c>
      <c r="V11" s="802">
        <v>22</v>
      </c>
    </row>
    <row r="12" spans="1:24" s="798" customFormat="1" ht="16.149999999999999" customHeight="1">
      <c r="A12" s="780">
        <v>1</v>
      </c>
      <c r="B12" s="225" t="s">
        <v>685</v>
      </c>
      <c r="C12" s="828">
        <v>753</v>
      </c>
      <c r="D12" s="832">
        <f>C12*6000/100000</f>
        <v>45.18</v>
      </c>
      <c r="E12" s="833">
        <f>C12*4000/100000</f>
        <v>30.12</v>
      </c>
      <c r="F12" s="833">
        <f>D12+E12</f>
        <v>75.3</v>
      </c>
      <c r="G12" s="830">
        <v>550</v>
      </c>
      <c r="H12" s="833">
        <f>G12*9000/100000</f>
        <v>49.5</v>
      </c>
      <c r="I12" s="833">
        <f>G12*6000/100000</f>
        <v>33</v>
      </c>
      <c r="J12" s="832">
        <f>H12+I12</f>
        <v>82.5</v>
      </c>
      <c r="K12" s="828">
        <v>155</v>
      </c>
      <c r="L12" s="833">
        <f>K12*12000/100000</f>
        <v>18.600000000000001</v>
      </c>
      <c r="M12" s="832">
        <f>K12*8000/100000</f>
        <v>12.4</v>
      </c>
      <c r="N12" s="833">
        <f>L12+M12</f>
        <v>31</v>
      </c>
      <c r="O12" s="828">
        <v>51</v>
      </c>
      <c r="P12" s="832">
        <f>O12*15000/100000</f>
        <v>7.65</v>
      </c>
      <c r="Q12" s="833">
        <f>O12*10000/100000</f>
        <v>5.0999999999999996</v>
      </c>
      <c r="R12" s="833">
        <f>Q12+P12</f>
        <v>12.75</v>
      </c>
      <c r="S12" s="830">
        <f>O12+K12+G12+C12</f>
        <v>1509</v>
      </c>
      <c r="T12" s="833">
        <f>D12+H12+L12+P12</f>
        <v>120.93</v>
      </c>
      <c r="U12" s="833">
        <f>E12+I12+M12+Q12</f>
        <v>80.62</v>
      </c>
      <c r="V12" s="832">
        <f>+F12+J12+N12+R12</f>
        <v>201.55</v>
      </c>
    </row>
    <row r="13" spans="1:24" s="798" customFormat="1" ht="16.149999999999999" customHeight="1">
      <c r="A13" s="780">
        <v>2</v>
      </c>
      <c r="B13" s="225" t="s">
        <v>686</v>
      </c>
      <c r="C13" s="828">
        <v>938</v>
      </c>
      <c r="D13" s="832">
        <f t="shared" ref="D13:D41" si="0">C13*6000/100000</f>
        <v>56.28</v>
      </c>
      <c r="E13" s="833">
        <f t="shared" ref="E13:E41" si="1">C13*4000/100000</f>
        <v>37.520000000000003</v>
      </c>
      <c r="F13" s="833">
        <f t="shared" ref="F13:F41" si="2">D13+E13</f>
        <v>93.800000000000011</v>
      </c>
      <c r="G13" s="830">
        <v>1289</v>
      </c>
      <c r="H13" s="833">
        <f t="shared" ref="H13:H41" si="3">G13*9000/100000</f>
        <v>116.01</v>
      </c>
      <c r="I13" s="833">
        <f t="shared" ref="I13:I41" si="4">G13*6000/100000</f>
        <v>77.34</v>
      </c>
      <c r="J13" s="832">
        <f t="shared" ref="J13:J41" si="5">H13+I13</f>
        <v>193.35000000000002</v>
      </c>
      <c r="K13" s="828">
        <v>357</v>
      </c>
      <c r="L13" s="833">
        <f t="shared" ref="L13:L41" si="6">K13*12000/100000</f>
        <v>42.84</v>
      </c>
      <c r="M13" s="832">
        <f t="shared" ref="M13:M41" si="7">K13*8000/100000</f>
        <v>28.56</v>
      </c>
      <c r="N13" s="833">
        <f t="shared" ref="N13:N41" si="8">L13+M13</f>
        <v>71.400000000000006</v>
      </c>
      <c r="O13" s="828">
        <v>162</v>
      </c>
      <c r="P13" s="832">
        <f t="shared" ref="P13:P41" si="9">O13*15000/100000</f>
        <v>24.3</v>
      </c>
      <c r="Q13" s="833">
        <f t="shared" ref="Q13:Q41" si="10">O13*10000/100000</f>
        <v>16.2</v>
      </c>
      <c r="R13" s="833">
        <f t="shared" ref="R13:R41" si="11">Q13+P13</f>
        <v>40.5</v>
      </c>
      <c r="S13" s="830">
        <f t="shared" ref="S13:S41" si="12">O13+K13+G13+C13</f>
        <v>2746</v>
      </c>
      <c r="T13" s="833">
        <f t="shared" ref="T13:T41" si="13">D13+H13+L13+P13</f>
        <v>239.43000000000004</v>
      </c>
      <c r="U13" s="833">
        <f t="shared" ref="U13:U41" si="14">E13+I13+M13+Q13</f>
        <v>159.62</v>
      </c>
      <c r="V13" s="832">
        <f t="shared" ref="V13:V41" si="15">+F13+J13+N13+R13</f>
        <v>399.05000000000007</v>
      </c>
    </row>
    <row r="14" spans="1:24" s="798" customFormat="1" ht="16.149999999999999" customHeight="1">
      <c r="A14" s="780">
        <v>3</v>
      </c>
      <c r="B14" s="225" t="s">
        <v>687</v>
      </c>
      <c r="C14" s="828">
        <v>776</v>
      </c>
      <c r="D14" s="832">
        <f t="shared" si="0"/>
        <v>46.56</v>
      </c>
      <c r="E14" s="833">
        <f t="shared" si="1"/>
        <v>31.04</v>
      </c>
      <c r="F14" s="833">
        <f t="shared" si="2"/>
        <v>77.599999999999994</v>
      </c>
      <c r="G14" s="830">
        <v>726</v>
      </c>
      <c r="H14" s="833">
        <f t="shared" si="3"/>
        <v>65.34</v>
      </c>
      <c r="I14" s="833">
        <f t="shared" si="4"/>
        <v>43.56</v>
      </c>
      <c r="J14" s="832">
        <f t="shared" si="5"/>
        <v>108.9</v>
      </c>
      <c r="K14" s="828">
        <v>224</v>
      </c>
      <c r="L14" s="833">
        <f t="shared" si="6"/>
        <v>26.88</v>
      </c>
      <c r="M14" s="832">
        <f t="shared" si="7"/>
        <v>17.920000000000002</v>
      </c>
      <c r="N14" s="833">
        <f t="shared" si="8"/>
        <v>44.8</v>
      </c>
      <c r="O14" s="828">
        <v>48</v>
      </c>
      <c r="P14" s="832">
        <f t="shared" si="9"/>
        <v>7.2</v>
      </c>
      <c r="Q14" s="833">
        <f t="shared" si="10"/>
        <v>4.8</v>
      </c>
      <c r="R14" s="833">
        <f t="shared" si="11"/>
        <v>12</v>
      </c>
      <c r="S14" s="830">
        <f t="shared" si="12"/>
        <v>1774</v>
      </c>
      <c r="T14" s="833">
        <f t="shared" si="13"/>
        <v>145.97999999999999</v>
      </c>
      <c r="U14" s="833">
        <f t="shared" si="14"/>
        <v>97.32</v>
      </c>
      <c r="V14" s="832">
        <f t="shared" si="15"/>
        <v>243.3</v>
      </c>
    </row>
    <row r="15" spans="1:24" s="798" customFormat="1" ht="16.149999999999999" customHeight="1">
      <c r="A15" s="780">
        <v>4</v>
      </c>
      <c r="B15" s="225" t="s">
        <v>688</v>
      </c>
      <c r="C15" s="828">
        <v>515</v>
      </c>
      <c r="D15" s="832">
        <f t="shared" si="0"/>
        <v>30.9</v>
      </c>
      <c r="E15" s="833">
        <f t="shared" si="1"/>
        <v>20.6</v>
      </c>
      <c r="F15" s="833">
        <f t="shared" si="2"/>
        <v>51.5</v>
      </c>
      <c r="G15" s="830">
        <v>496</v>
      </c>
      <c r="H15" s="833">
        <f t="shared" si="3"/>
        <v>44.64</v>
      </c>
      <c r="I15" s="833">
        <f t="shared" si="4"/>
        <v>29.76</v>
      </c>
      <c r="J15" s="832">
        <f t="shared" si="5"/>
        <v>74.400000000000006</v>
      </c>
      <c r="K15" s="828">
        <v>229</v>
      </c>
      <c r="L15" s="833">
        <f t="shared" si="6"/>
        <v>27.48</v>
      </c>
      <c r="M15" s="832">
        <f t="shared" si="7"/>
        <v>18.32</v>
      </c>
      <c r="N15" s="833">
        <f t="shared" si="8"/>
        <v>45.8</v>
      </c>
      <c r="O15" s="828">
        <v>98</v>
      </c>
      <c r="P15" s="832">
        <f t="shared" si="9"/>
        <v>14.7</v>
      </c>
      <c r="Q15" s="833">
        <f t="shared" si="10"/>
        <v>9.8000000000000007</v>
      </c>
      <c r="R15" s="833">
        <f t="shared" si="11"/>
        <v>24.5</v>
      </c>
      <c r="S15" s="830">
        <f t="shared" si="12"/>
        <v>1338</v>
      </c>
      <c r="T15" s="833">
        <f t="shared" si="13"/>
        <v>117.72</v>
      </c>
      <c r="U15" s="833">
        <f t="shared" si="14"/>
        <v>78.48</v>
      </c>
      <c r="V15" s="832">
        <f t="shared" si="15"/>
        <v>196.2</v>
      </c>
    </row>
    <row r="16" spans="1:24" s="798" customFormat="1" ht="16.149999999999999" customHeight="1">
      <c r="A16" s="780">
        <v>5</v>
      </c>
      <c r="B16" s="225" t="s">
        <v>689</v>
      </c>
      <c r="C16" s="828">
        <v>925</v>
      </c>
      <c r="D16" s="832">
        <f t="shared" si="0"/>
        <v>55.5</v>
      </c>
      <c r="E16" s="833">
        <f t="shared" si="1"/>
        <v>37</v>
      </c>
      <c r="F16" s="833">
        <f t="shared" si="2"/>
        <v>92.5</v>
      </c>
      <c r="G16" s="830">
        <v>930</v>
      </c>
      <c r="H16" s="833">
        <f t="shared" si="3"/>
        <v>83.7</v>
      </c>
      <c r="I16" s="833">
        <f t="shared" si="4"/>
        <v>55.8</v>
      </c>
      <c r="J16" s="832">
        <f t="shared" si="5"/>
        <v>139.5</v>
      </c>
      <c r="K16" s="828">
        <v>302</v>
      </c>
      <c r="L16" s="833">
        <f t="shared" si="6"/>
        <v>36.24</v>
      </c>
      <c r="M16" s="832">
        <f t="shared" si="7"/>
        <v>24.16</v>
      </c>
      <c r="N16" s="833">
        <f t="shared" si="8"/>
        <v>60.400000000000006</v>
      </c>
      <c r="O16" s="828">
        <v>121</v>
      </c>
      <c r="P16" s="832">
        <f t="shared" si="9"/>
        <v>18.149999999999999</v>
      </c>
      <c r="Q16" s="833">
        <f t="shared" si="10"/>
        <v>12.1</v>
      </c>
      <c r="R16" s="833">
        <f t="shared" si="11"/>
        <v>30.25</v>
      </c>
      <c r="S16" s="830">
        <f t="shared" si="12"/>
        <v>2278</v>
      </c>
      <c r="T16" s="833">
        <f t="shared" si="13"/>
        <v>193.59</v>
      </c>
      <c r="U16" s="833">
        <f t="shared" si="14"/>
        <v>129.06</v>
      </c>
      <c r="V16" s="832">
        <f t="shared" si="15"/>
        <v>322.64999999999998</v>
      </c>
    </row>
    <row r="17" spans="1:22" s="798" customFormat="1" ht="16.149999999999999" customHeight="1">
      <c r="A17" s="780">
        <v>6</v>
      </c>
      <c r="B17" s="225" t="s">
        <v>690</v>
      </c>
      <c r="C17" s="828">
        <v>292</v>
      </c>
      <c r="D17" s="832">
        <f t="shared" si="0"/>
        <v>17.52</v>
      </c>
      <c r="E17" s="833">
        <f t="shared" si="1"/>
        <v>11.68</v>
      </c>
      <c r="F17" s="833">
        <f t="shared" si="2"/>
        <v>29.2</v>
      </c>
      <c r="G17" s="830">
        <v>127</v>
      </c>
      <c r="H17" s="833">
        <f t="shared" si="3"/>
        <v>11.43</v>
      </c>
      <c r="I17" s="833">
        <f t="shared" si="4"/>
        <v>7.62</v>
      </c>
      <c r="J17" s="832">
        <f t="shared" si="5"/>
        <v>19.05</v>
      </c>
      <c r="K17" s="828">
        <v>84</v>
      </c>
      <c r="L17" s="833">
        <f t="shared" si="6"/>
        <v>10.08</v>
      </c>
      <c r="M17" s="832">
        <f t="shared" si="7"/>
        <v>6.72</v>
      </c>
      <c r="N17" s="833">
        <f t="shared" si="8"/>
        <v>16.8</v>
      </c>
      <c r="O17" s="828">
        <v>17</v>
      </c>
      <c r="P17" s="832">
        <f t="shared" si="9"/>
        <v>2.5499999999999998</v>
      </c>
      <c r="Q17" s="833">
        <f t="shared" si="10"/>
        <v>1.7</v>
      </c>
      <c r="R17" s="833">
        <f t="shared" si="11"/>
        <v>4.25</v>
      </c>
      <c r="S17" s="830">
        <f t="shared" si="12"/>
        <v>520</v>
      </c>
      <c r="T17" s="833">
        <f t="shared" si="13"/>
        <v>41.58</v>
      </c>
      <c r="U17" s="833">
        <f t="shared" si="14"/>
        <v>27.72</v>
      </c>
      <c r="V17" s="832">
        <f t="shared" si="15"/>
        <v>69.3</v>
      </c>
    </row>
    <row r="18" spans="1:22" s="798" customFormat="1" ht="16.149999999999999" customHeight="1">
      <c r="A18" s="780">
        <v>7</v>
      </c>
      <c r="B18" s="225" t="s">
        <v>691</v>
      </c>
      <c r="C18" s="828">
        <v>1133</v>
      </c>
      <c r="D18" s="832">
        <f t="shared" si="0"/>
        <v>67.98</v>
      </c>
      <c r="E18" s="833">
        <f t="shared" si="1"/>
        <v>45.32</v>
      </c>
      <c r="F18" s="833">
        <f t="shared" si="2"/>
        <v>113.30000000000001</v>
      </c>
      <c r="G18" s="830">
        <v>859</v>
      </c>
      <c r="H18" s="833">
        <f t="shared" si="3"/>
        <v>77.31</v>
      </c>
      <c r="I18" s="833">
        <f t="shared" si="4"/>
        <v>51.54</v>
      </c>
      <c r="J18" s="832">
        <f t="shared" si="5"/>
        <v>128.85</v>
      </c>
      <c r="K18" s="828">
        <v>244</v>
      </c>
      <c r="L18" s="833">
        <f t="shared" si="6"/>
        <v>29.28</v>
      </c>
      <c r="M18" s="832">
        <f t="shared" si="7"/>
        <v>19.52</v>
      </c>
      <c r="N18" s="833">
        <f t="shared" si="8"/>
        <v>48.8</v>
      </c>
      <c r="O18" s="828">
        <v>86</v>
      </c>
      <c r="P18" s="832">
        <f t="shared" si="9"/>
        <v>12.9</v>
      </c>
      <c r="Q18" s="833">
        <f t="shared" si="10"/>
        <v>8.6</v>
      </c>
      <c r="R18" s="833">
        <f t="shared" si="11"/>
        <v>21.5</v>
      </c>
      <c r="S18" s="830">
        <f t="shared" si="12"/>
        <v>2322</v>
      </c>
      <c r="T18" s="833">
        <f t="shared" si="13"/>
        <v>187.47000000000003</v>
      </c>
      <c r="U18" s="833">
        <f t="shared" si="14"/>
        <v>124.97999999999999</v>
      </c>
      <c r="V18" s="832">
        <f t="shared" si="15"/>
        <v>312.45</v>
      </c>
    </row>
    <row r="19" spans="1:22" s="798" customFormat="1" ht="16.149999999999999" customHeight="1">
      <c r="A19" s="780">
        <v>8</v>
      </c>
      <c r="B19" s="225" t="s">
        <v>692</v>
      </c>
      <c r="C19" s="828">
        <v>366</v>
      </c>
      <c r="D19" s="832">
        <f t="shared" si="0"/>
        <v>21.96</v>
      </c>
      <c r="E19" s="833">
        <f t="shared" si="1"/>
        <v>14.64</v>
      </c>
      <c r="F19" s="833">
        <f t="shared" si="2"/>
        <v>36.6</v>
      </c>
      <c r="G19" s="830">
        <v>198</v>
      </c>
      <c r="H19" s="833">
        <f t="shared" si="3"/>
        <v>17.82</v>
      </c>
      <c r="I19" s="833">
        <f t="shared" si="4"/>
        <v>11.88</v>
      </c>
      <c r="J19" s="832">
        <f t="shared" si="5"/>
        <v>29.700000000000003</v>
      </c>
      <c r="K19" s="828">
        <v>24</v>
      </c>
      <c r="L19" s="833">
        <f t="shared" si="6"/>
        <v>2.88</v>
      </c>
      <c r="M19" s="832">
        <f t="shared" si="7"/>
        <v>1.92</v>
      </c>
      <c r="N19" s="833">
        <f t="shared" si="8"/>
        <v>4.8</v>
      </c>
      <c r="O19" s="828">
        <v>8</v>
      </c>
      <c r="P19" s="832">
        <f t="shared" si="9"/>
        <v>1.2</v>
      </c>
      <c r="Q19" s="833">
        <f t="shared" si="10"/>
        <v>0.8</v>
      </c>
      <c r="R19" s="833">
        <f t="shared" si="11"/>
        <v>2</v>
      </c>
      <c r="S19" s="830">
        <f t="shared" si="12"/>
        <v>596</v>
      </c>
      <c r="T19" s="833">
        <f t="shared" si="13"/>
        <v>43.860000000000007</v>
      </c>
      <c r="U19" s="833">
        <f t="shared" si="14"/>
        <v>29.240000000000006</v>
      </c>
      <c r="V19" s="832">
        <f t="shared" si="15"/>
        <v>73.100000000000009</v>
      </c>
    </row>
    <row r="20" spans="1:22" s="798" customFormat="1" ht="16.149999999999999" customHeight="1">
      <c r="A20" s="780">
        <v>9</v>
      </c>
      <c r="B20" s="225" t="s">
        <v>693</v>
      </c>
      <c r="C20" s="828">
        <v>611</v>
      </c>
      <c r="D20" s="832">
        <f t="shared" si="0"/>
        <v>36.659999999999997</v>
      </c>
      <c r="E20" s="833">
        <f t="shared" si="1"/>
        <v>24.44</v>
      </c>
      <c r="F20" s="833">
        <f t="shared" si="2"/>
        <v>61.099999999999994</v>
      </c>
      <c r="G20" s="830">
        <v>506</v>
      </c>
      <c r="H20" s="833">
        <f t="shared" si="3"/>
        <v>45.54</v>
      </c>
      <c r="I20" s="833">
        <f t="shared" si="4"/>
        <v>30.36</v>
      </c>
      <c r="J20" s="832">
        <f t="shared" si="5"/>
        <v>75.900000000000006</v>
      </c>
      <c r="K20" s="828">
        <v>164</v>
      </c>
      <c r="L20" s="833">
        <f t="shared" si="6"/>
        <v>19.68</v>
      </c>
      <c r="M20" s="832">
        <f t="shared" si="7"/>
        <v>13.12</v>
      </c>
      <c r="N20" s="833">
        <f t="shared" si="8"/>
        <v>32.799999999999997</v>
      </c>
      <c r="O20" s="828">
        <v>53</v>
      </c>
      <c r="P20" s="832">
        <f t="shared" si="9"/>
        <v>7.95</v>
      </c>
      <c r="Q20" s="833">
        <f t="shared" si="10"/>
        <v>5.3</v>
      </c>
      <c r="R20" s="833">
        <f t="shared" si="11"/>
        <v>13.25</v>
      </c>
      <c r="S20" s="830">
        <f t="shared" si="12"/>
        <v>1334</v>
      </c>
      <c r="T20" s="833">
        <f t="shared" si="13"/>
        <v>109.83</v>
      </c>
      <c r="U20" s="833">
        <f t="shared" si="14"/>
        <v>73.22</v>
      </c>
      <c r="V20" s="832">
        <f t="shared" si="15"/>
        <v>183.05</v>
      </c>
    </row>
    <row r="21" spans="1:22" s="798" customFormat="1" ht="16.149999999999999" customHeight="1">
      <c r="A21" s="780">
        <v>10</v>
      </c>
      <c r="B21" s="225" t="s">
        <v>694</v>
      </c>
      <c r="C21" s="828">
        <v>848</v>
      </c>
      <c r="D21" s="832">
        <f t="shared" si="0"/>
        <v>50.88</v>
      </c>
      <c r="E21" s="833">
        <f t="shared" si="1"/>
        <v>33.92</v>
      </c>
      <c r="F21" s="833">
        <f t="shared" si="2"/>
        <v>84.800000000000011</v>
      </c>
      <c r="G21" s="830">
        <v>229</v>
      </c>
      <c r="H21" s="833">
        <f t="shared" si="3"/>
        <v>20.61</v>
      </c>
      <c r="I21" s="833">
        <f t="shared" si="4"/>
        <v>13.74</v>
      </c>
      <c r="J21" s="832">
        <f t="shared" si="5"/>
        <v>34.35</v>
      </c>
      <c r="K21" s="828">
        <v>94</v>
      </c>
      <c r="L21" s="833">
        <f t="shared" si="6"/>
        <v>11.28</v>
      </c>
      <c r="M21" s="832">
        <f t="shared" si="7"/>
        <v>7.52</v>
      </c>
      <c r="N21" s="833">
        <f t="shared" si="8"/>
        <v>18.799999999999997</v>
      </c>
      <c r="O21" s="828">
        <v>48</v>
      </c>
      <c r="P21" s="832">
        <f t="shared" si="9"/>
        <v>7.2</v>
      </c>
      <c r="Q21" s="833">
        <f t="shared" si="10"/>
        <v>4.8</v>
      </c>
      <c r="R21" s="833">
        <f t="shared" si="11"/>
        <v>12</v>
      </c>
      <c r="S21" s="830">
        <f t="shared" si="12"/>
        <v>1219</v>
      </c>
      <c r="T21" s="833">
        <f t="shared" si="13"/>
        <v>89.970000000000013</v>
      </c>
      <c r="U21" s="833">
        <f t="shared" si="14"/>
        <v>59.980000000000004</v>
      </c>
      <c r="V21" s="832">
        <f t="shared" si="15"/>
        <v>149.94999999999999</v>
      </c>
    </row>
    <row r="22" spans="1:22" s="798" customFormat="1" ht="16.149999999999999" customHeight="1">
      <c r="A22" s="780">
        <v>11</v>
      </c>
      <c r="B22" s="225" t="s">
        <v>695</v>
      </c>
      <c r="C22" s="828">
        <v>1545</v>
      </c>
      <c r="D22" s="832">
        <f t="shared" si="0"/>
        <v>92.7</v>
      </c>
      <c r="E22" s="833">
        <f t="shared" si="1"/>
        <v>61.8</v>
      </c>
      <c r="F22" s="833">
        <f t="shared" si="2"/>
        <v>154.5</v>
      </c>
      <c r="G22" s="830">
        <v>1214</v>
      </c>
      <c r="H22" s="833">
        <f t="shared" si="3"/>
        <v>109.26</v>
      </c>
      <c r="I22" s="833">
        <f t="shared" si="4"/>
        <v>72.84</v>
      </c>
      <c r="J22" s="832">
        <f t="shared" si="5"/>
        <v>182.10000000000002</v>
      </c>
      <c r="K22" s="828">
        <v>496</v>
      </c>
      <c r="L22" s="833">
        <f t="shared" si="6"/>
        <v>59.52</v>
      </c>
      <c r="M22" s="832">
        <f t="shared" si="7"/>
        <v>39.68</v>
      </c>
      <c r="N22" s="833">
        <f t="shared" si="8"/>
        <v>99.2</v>
      </c>
      <c r="O22" s="828">
        <v>288</v>
      </c>
      <c r="P22" s="832">
        <f t="shared" si="9"/>
        <v>43.2</v>
      </c>
      <c r="Q22" s="833">
        <f t="shared" si="10"/>
        <v>28.8</v>
      </c>
      <c r="R22" s="833">
        <f t="shared" si="11"/>
        <v>72</v>
      </c>
      <c r="S22" s="830">
        <f t="shared" si="12"/>
        <v>3543</v>
      </c>
      <c r="T22" s="833">
        <f t="shared" si="13"/>
        <v>304.68</v>
      </c>
      <c r="U22" s="833">
        <f t="shared" si="14"/>
        <v>203.12</v>
      </c>
      <c r="V22" s="832">
        <f t="shared" si="15"/>
        <v>507.8</v>
      </c>
    </row>
    <row r="23" spans="1:22" s="798" customFormat="1" ht="16.149999999999999" customHeight="1">
      <c r="A23" s="780">
        <v>12</v>
      </c>
      <c r="B23" s="225" t="s">
        <v>696</v>
      </c>
      <c r="C23" s="828">
        <v>945</v>
      </c>
      <c r="D23" s="832">
        <f t="shared" si="0"/>
        <v>56.7</v>
      </c>
      <c r="E23" s="833">
        <f t="shared" si="1"/>
        <v>37.799999999999997</v>
      </c>
      <c r="F23" s="833">
        <f t="shared" si="2"/>
        <v>94.5</v>
      </c>
      <c r="G23" s="830">
        <v>384</v>
      </c>
      <c r="H23" s="833">
        <f t="shared" si="3"/>
        <v>34.56</v>
      </c>
      <c r="I23" s="833">
        <f t="shared" si="4"/>
        <v>23.04</v>
      </c>
      <c r="J23" s="832">
        <f t="shared" si="5"/>
        <v>57.6</v>
      </c>
      <c r="K23" s="828">
        <v>67</v>
      </c>
      <c r="L23" s="833">
        <f t="shared" si="6"/>
        <v>8.0399999999999991</v>
      </c>
      <c r="M23" s="832">
        <f t="shared" si="7"/>
        <v>5.36</v>
      </c>
      <c r="N23" s="833">
        <f t="shared" si="8"/>
        <v>13.399999999999999</v>
      </c>
      <c r="O23" s="828">
        <v>16</v>
      </c>
      <c r="P23" s="832">
        <f t="shared" si="9"/>
        <v>2.4</v>
      </c>
      <c r="Q23" s="833">
        <f t="shared" si="10"/>
        <v>1.6</v>
      </c>
      <c r="R23" s="833">
        <f t="shared" si="11"/>
        <v>4</v>
      </c>
      <c r="S23" s="830">
        <f t="shared" si="12"/>
        <v>1412</v>
      </c>
      <c r="T23" s="833">
        <f t="shared" si="13"/>
        <v>101.70000000000002</v>
      </c>
      <c r="U23" s="833">
        <f t="shared" si="14"/>
        <v>67.8</v>
      </c>
      <c r="V23" s="832">
        <f t="shared" si="15"/>
        <v>169.5</v>
      </c>
    </row>
    <row r="24" spans="1:22" s="798" customFormat="1" ht="16.149999999999999" customHeight="1">
      <c r="A24" s="780">
        <v>13</v>
      </c>
      <c r="B24" s="225" t="s">
        <v>697</v>
      </c>
      <c r="C24" s="828">
        <v>1055</v>
      </c>
      <c r="D24" s="832">
        <f t="shared" si="0"/>
        <v>63.3</v>
      </c>
      <c r="E24" s="833">
        <f t="shared" si="1"/>
        <v>42.2</v>
      </c>
      <c r="F24" s="833">
        <f t="shared" si="2"/>
        <v>105.5</v>
      </c>
      <c r="G24" s="830">
        <v>939</v>
      </c>
      <c r="H24" s="833">
        <f t="shared" si="3"/>
        <v>84.51</v>
      </c>
      <c r="I24" s="833">
        <f t="shared" si="4"/>
        <v>56.34</v>
      </c>
      <c r="J24" s="832">
        <f t="shared" si="5"/>
        <v>140.85000000000002</v>
      </c>
      <c r="K24" s="828">
        <v>266</v>
      </c>
      <c r="L24" s="833">
        <f t="shared" si="6"/>
        <v>31.92</v>
      </c>
      <c r="M24" s="832">
        <f t="shared" si="7"/>
        <v>21.28</v>
      </c>
      <c r="N24" s="833">
        <f t="shared" si="8"/>
        <v>53.2</v>
      </c>
      <c r="O24" s="828">
        <v>88</v>
      </c>
      <c r="P24" s="832">
        <f t="shared" si="9"/>
        <v>13.2</v>
      </c>
      <c r="Q24" s="833">
        <f t="shared" si="10"/>
        <v>8.8000000000000007</v>
      </c>
      <c r="R24" s="833">
        <f t="shared" si="11"/>
        <v>22</v>
      </c>
      <c r="S24" s="830">
        <f t="shared" si="12"/>
        <v>2348</v>
      </c>
      <c r="T24" s="833">
        <f t="shared" si="13"/>
        <v>192.93</v>
      </c>
      <c r="U24" s="833">
        <f t="shared" si="14"/>
        <v>128.62</v>
      </c>
      <c r="V24" s="832">
        <f t="shared" si="15"/>
        <v>321.55</v>
      </c>
    </row>
    <row r="25" spans="1:22" s="798" customFormat="1" ht="16.149999999999999" customHeight="1">
      <c r="A25" s="780">
        <v>14</v>
      </c>
      <c r="B25" s="225" t="s">
        <v>698</v>
      </c>
      <c r="C25" s="828">
        <v>356</v>
      </c>
      <c r="D25" s="832">
        <f t="shared" si="0"/>
        <v>21.36</v>
      </c>
      <c r="E25" s="833">
        <f t="shared" si="1"/>
        <v>14.24</v>
      </c>
      <c r="F25" s="833">
        <f t="shared" si="2"/>
        <v>35.6</v>
      </c>
      <c r="G25" s="830">
        <v>238</v>
      </c>
      <c r="H25" s="833">
        <f t="shared" si="3"/>
        <v>21.42</v>
      </c>
      <c r="I25" s="833">
        <f t="shared" si="4"/>
        <v>14.28</v>
      </c>
      <c r="J25" s="832">
        <f t="shared" si="5"/>
        <v>35.700000000000003</v>
      </c>
      <c r="K25" s="828">
        <v>61</v>
      </c>
      <c r="L25" s="833">
        <f t="shared" si="6"/>
        <v>7.32</v>
      </c>
      <c r="M25" s="832">
        <f t="shared" si="7"/>
        <v>4.88</v>
      </c>
      <c r="N25" s="833">
        <f t="shared" si="8"/>
        <v>12.2</v>
      </c>
      <c r="O25" s="828">
        <v>16</v>
      </c>
      <c r="P25" s="832">
        <f t="shared" si="9"/>
        <v>2.4</v>
      </c>
      <c r="Q25" s="833">
        <f t="shared" si="10"/>
        <v>1.6</v>
      </c>
      <c r="R25" s="833">
        <f t="shared" si="11"/>
        <v>4</v>
      </c>
      <c r="S25" s="830">
        <f t="shared" si="12"/>
        <v>671</v>
      </c>
      <c r="T25" s="833">
        <f t="shared" si="13"/>
        <v>52.5</v>
      </c>
      <c r="U25" s="833">
        <f t="shared" si="14"/>
        <v>35</v>
      </c>
      <c r="V25" s="832">
        <f t="shared" si="15"/>
        <v>87.500000000000014</v>
      </c>
    </row>
    <row r="26" spans="1:22" s="798" customFormat="1" ht="16.149999999999999" customHeight="1">
      <c r="A26" s="780">
        <v>15</v>
      </c>
      <c r="B26" s="225" t="s">
        <v>699</v>
      </c>
      <c r="C26" s="828">
        <v>1168</v>
      </c>
      <c r="D26" s="832">
        <f t="shared" si="0"/>
        <v>70.08</v>
      </c>
      <c r="E26" s="833">
        <f t="shared" si="1"/>
        <v>46.72</v>
      </c>
      <c r="F26" s="833">
        <f t="shared" si="2"/>
        <v>116.8</v>
      </c>
      <c r="G26" s="830">
        <v>765</v>
      </c>
      <c r="H26" s="833">
        <f t="shared" si="3"/>
        <v>68.849999999999994</v>
      </c>
      <c r="I26" s="833">
        <f t="shared" si="4"/>
        <v>45.9</v>
      </c>
      <c r="J26" s="832">
        <f t="shared" si="5"/>
        <v>114.75</v>
      </c>
      <c r="K26" s="828">
        <v>293</v>
      </c>
      <c r="L26" s="833">
        <f t="shared" si="6"/>
        <v>35.159999999999997</v>
      </c>
      <c r="M26" s="832">
        <f t="shared" si="7"/>
        <v>23.44</v>
      </c>
      <c r="N26" s="833">
        <f t="shared" si="8"/>
        <v>58.599999999999994</v>
      </c>
      <c r="O26" s="828">
        <v>139</v>
      </c>
      <c r="P26" s="832">
        <f t="shared" si="9"/>
        <v>20.85</v>
      </c>
      <c r="Q26" s="833">
        <f t="shared" si="10"/>
        <v>13.9</v>
      </c>
      <c r="R26" s="833">
        <f t="shared" si="11"/>
        <v>34.75</v>
      </c>
      <c r="S26" s="830">
        <f t="shared" si="12"/>
        <v>2365</v>
      </c>
      <c r="T26" s="833">
        <f t="shared" si="13"/>
        <v>194.94</v>
      </c>
      <c r="U26" s="833">
        <f t="shared" si="14"/>
        <v>129.96</v>
      </c>
      <c r="V26" s="832">
        <f t="shared" si="15"/>
        <v>324.89999999999998</v>
      </c>
    </row>
    <row r="27" spans="1:22">
      <c r="A27" s="780">
        <v>16</v>
      </c>
      <c r="B27" s="227" t="s">
        <v>700</v>
      </c>
      <c r="C27" s="829">
        <v>1232</v>
      </c>
      <c r="D27" s="832">
        <f t="shared" si="0"/>
        <v>73.92</v>
      </c>
      <c r="E27" s="833">
        <f t="shared" si="1"/>
        <v>49.28</v>
      </c>
      <c r="F27" s="833">
        <f t="shared" si="2"/>
        <v>123.2</v>
      </c>
      <c r="G27" s="829">
        <v>366</v>
      </c>
      <c r="H27" s="833">
        <f t="shared" si="3"/>
        <v>32.94</v>
      </c>
      <c r="I27" s="833">
        <f t="shared" si="4"/>
        <v>21.96</v>
      </c>
      <c r="J27" s="832">
        <f t="shared" si="5"/>
        <v>54.9</v>
      </c>
      <c r="K27" s="829">
        <v>141</v>
      </c>
      <c r="L27" s="833">
        <f t="shared" si="6"/>
        <v>16.920000000000002</v>
      </c>
      <c r="M27" s="832">
        <f t="shared" si="7"/>
        <v>11.28</v>
      </c>
      <c r="N27" s="833">
        <f t="shared" si="8"/>
        <v>28.200000000000003</v>
      </c>
      <c r="O27" s="829">
        <v>72</v>
      </c>
      <c r="P27" s="832">
        <f t="shared" si="9"/>
        <v>10.8</v>
      </c>
      <c r="Q27" s="833">
        <f t="shared" si="10"/>
        <v>7.2</v>
      </c>
      <c r="R27" s="833">
        <f t="shared" si="11"/>
        <v>18</v>
      </c>
      <c r="S27" s="830">
        <f t="shared" si="12"/>
        <v>1811</v>
      </c>
      <c r="T27" s="833">
        <f t="shared" si="13"/>
        <v>134.58000000000001</v>
      </c>
      <c r="U27" s="833">
        <f t="shared" si="14"/>
        <v>89.720000000000013</v>
      </c>
      <c r="V27" s="832">
        <f t="shared" si="15"/>
        <v>224.3</v>
      </c>
    </row>
    <row r="28" spans="1:22">
      <c r="A28" s="780">
        <v>17</v>
      </c>
      <c r="B28" s="227" t="s">
        <v>701</v>
      </c>
      <c r="C28" s="829">
        <v>994</v>
      </c>
      <c r="D28" s="832">
        <f t="shared" si="0"/>
        <v>59.64</v>
      </c>
      <c r="E28" s="833">
        <f t="shared" si="1"/>
        <v>39.76</v>
      </c>
      <c r="F28" s="833">
        <f t="shared" si="2"/>
        <v>99.4</v>
      </c>
      <c r="G28" s="829">
        <v>767</v>
      </c>
      <c r="H28" s="833">
        <f t="shared" si="3"/>
        <v>69.03</v>
      </c>
      <c r="I28" s="833">
        <f t="shared" si="4"/>
        <v>46.02</v>
      </c>
      <c r="J28" s="832">
        <f t="shared" si="5"/>
        <v>115.05000000000001</v>
      </c>
      <c r="K28" s="829">
        <v>171</v>
      </c>
      <c r="L28" s="833">
        <f t="shared" si="6"/>
        <v>20.52</v>
      </c>
      <c r="M28" s="832">
        <f t="shared" si="7"/>
        <v>13.68</v>
      </c>
      <c r="N28" s="833">
        <f t="shared" si="8"/>
        <v>34.200000000000003</v>
      </c>
      <c r="O28" s="829">
        <v>51</v>
      </c>
      <c r="P28" s="832">
        <f t="shared" si="9"/>
        <v>7.65</v>
      </c>
      <c r="Q28" s="833">
        <f t="shared" si="10"/>
        <v>5.0999999999999996</v>
      </c>
      <c r="R28" s="833">
        <f t="shared" si="11"/>
        <v>12.75</v>
      </c>
      <c r="S28" s="830">
        <f t="shared" si="12"/>
        <v>1983</v>
      </c>
      <c r="T28" s="833">
        <f t="shared" si="13"/>
        <v>156.84000000000003</v>
      </c>
      <c r="U28" s="833">
        <f t="shared" si="14"/>
        <v>104.56</v>
      </c>
      <c r="V28" s="832">
        <f t="shared" si="15"/>
        <v>261.40000000000003</v>
      </c>
    </row>
    <row r="29" spans="1:22">
      <c r="A29" s="780">
        <v>18</v>
      </c>
      <c r="B29" s="227" t="s">
        <v>702</v>
      </c>
      <c r="C29" s="829">
        <v>1309</v>
      </c>
      <c r="D29" s="832">
        <f t="shared" si="0"/>
        <v>78.540000000000006</v>
      </c>
      <c r="E29" s="833">
        <f t="shared" si="1"/>
        <v>52.36</v>
      </c>
      <c r="F29" s="833">
        <f t="shared" si="2"/>
        <v>130.9</v>
      </c>
      <c r="G29" s="829">
        <v>1049</v>
      </c>
      <c r="H29" s="833">
        <f t="shared" si="3"/>
        <v>94.41</v>
      </c>
      <c r="I29" s="833">
        <f t="shared" si="4"/>
        <v>62.94</v>
      </c>
      <c r="J29" s="832">
        <f t="shared" si="5"/>
        <v>157.35</v>
      </c>
      <c r="K29" s="829">
        <v>272</v>
      </c>
      <c r="L29" s="833">
        <f t="shared" si="6"/>
        <v>32.64</v>
      </c>
      <c r="M29" s="832">
        <f t="shared" si="7"/>
        <v>21.76</v>
      </c>
      <c r="N29" s="833">
        <f t="shared" si="8"/>
        <v>54.400000000000006</v>
      </c>
      <c r="O29" s="829">
        <v>119</v>
      </c>
      <c r="P29" s="832">
        <f t="shared" si="9"/>
        <v>17.850000000000001</v>
      </c>
      <c r="Q29" s="833">
        <f t="shared" si="10"/>
        <v>11.9</v>
      </c>
      <c r="R29" s="833">
        <f t="shared" si="11"/>
        <v>29.75</v>
      </c>
      <c r="S29" s="830">
        <f t="shared" si="12"/>
        <v>2749</v>
      </c>
      <c r="T29" s="833">
        <f t="shared" si="13"/>
        <v>223.43999999999997</v>
      </c>
      <c r="U29" s="833">
        <f t="shared" si="14"/>
        <v>148.96</v>
      </c>
      <c r="V29" s="832">
        <f t="shared" si="15"/>
        <v>372.4</v>
      </c>
    </row>
    <row r="30" spans="1:22">
      <c r="A30" s="780">
        <v>19</v>
      </c>
      <c r="B30" s="227" t="s">
        <v>703</v>
      </c>
      <c r="C30" s="829">
        <v>652</v>
      </c>
      <c r="D30" s="832">
        <f t="shared" si="0"/>
        <v>39.119999999999997</v>
      </c>
      <c r="E30" s="833">
        <f t="shared" si="1"/>
        <v>26.08</v>
      </c>
      <c r="F30" s="833">
        <f t="shared" si="2"/>
        <v>65.199999999999989</v>
      </c>
      <c r="G30" s="829">
        <v>553</v>
      </c>
      <c r="H30" s="833">
        <f t="shared" si="3"/>
        <v>49.77</v>
      </c>
      <c r="I30" s="833">
        <f t="shared" si="4"/>
        <v>33.18</v>
      </c>
      <c r="J30" s="832">
        <f t="shared" si="5"/>
        <v>82.95</v>
      </c>
      <c r="K30" s="829">
        <v>196</v>
      </c>
      <c r="L30" s="833">
        <f t="shared" si="6"/>
        <v>23.52</v>
      </c>
      <c r="M30" s="832">
        <f t="shared" si="7"/>
        <v>15.68</v>
      </c>
      <c r="N30" s="833">
        <f t="shared" si="8"/>
        <v>39.200000000000003</v>
      </c>
      <c r="O30" s="829">
        <v>307</v>
      </c>
      <c r="P30" s="832">
        <f t="shared" si="9"/>
        <v>46.05</v>
      </c>
      <c r="Q30" s="833">
        <f t="shared" si="10"/>
        <v>30.7</v>
      </c>
      <c r="R30" s="833">
        <f t="shared" si="11"/>
        <v>76.75</v>
      </c>
      <c r="S30" s="830">
        <f t="shared" si="12"/>
        <v>1708</v>
      </c>
      <c r="T30" s="833">
        <f t="shared" si="13"/>
        <v>158.45999999999998</v>
      </c>
      <c r="U30" s="833">
        <f t="shared" si="14"/>
        <v>105.64</v>
      </c>
      <c r="V30" s="832">
        <f t="shared" si="15"/>
        <v>264.09999999999997</v>
      </c>
    </row>
    <row r="31" spans="1:22">
      <c r="A31" s="780">
        <v>20</v>
      </c>
      <c r="B31" s="227" t="s">
        <v>704</v>
      </c>
      <c r="C31" s="829">
        <v>1424</v>
      </c>
      <c r="D31" s="832">
        <f t="shared" si="0"/>
        <v>85.44</v>
      </c>
      <c r="E31" s="833">
        <f t="shared" si="1"/>
        <v>56.96</v>
      </c>
      <c r="F31" s="833">
        <f t="shared" si="2"/>
        <v>142.4</v>
      </c>
      <c r="G31" s="829">
        <v>765</v>
      </c>
      <c r="H31" s="833">
        <f t="shared" si="3"/>
        <v>68.849999999999994</v>
      </c>
      <c r="I31" s="833">
        <f t="shared" si="4"/>
        <v>45.9</v>
      </c>
      <c r="J31" s="832">
        <f t="shared" si="5"/>
        <v>114.75</v>
      </c>
      <c r="K31" s="829">
        <v>254</v>
      </c>
      <c r="L31" s="833">
        <f t="shared" si="6"/>
        <v>30.48</v>
      </c>
      <c r="M31" s="832">
        <f t="shared" si="7"/>
        <v>20.32</v>
      </c>
      <c r="N31" s="833">
        <f t="shared" si="8"/>
        <v>50.8</v>
      </c>
      <c r="O31" s="829">
        <v>127</v>
      </c>
      <c r="P31" s="832">
        <f t="shared" si="9"/>
        <v>19.05</v>
      </c>
      <c r="Q31" s="833">
        <f t="shared" si="10"/>
        <v>12.7</v>
      </c>
      <c r="R31" s="833">
        <f t="shared" si="11"/>
        <v>31.75</v>
      </c>
      <c r="S31" s="830">
        <f t="shared" si="12"/>
        <v>2570</v>
      </c>
      <c r="T31" s="833">
        <f t="shared" si="13"/>
        <v>203.82</v>
      </c>
      <c r="U31" s="833">
        <f t="shared" si="14"/>
        <v>135.88</v>
      </c>
      <c r="V31" s="832">
        <f t="shared" si="15"/>
        <v>339.7</v>
      </c>
    </row>
    <row r="32" spans="1:22">
      <c r="A32" s="780">
        <v>21</v>
      </c>
      <c r="B32" s="227" t="s">
        <v>705</v>
      </c>
      <c r="C32" s="829">
        <v>699</v>
      </c>
      <c r="D32" s="832">
        <f t="shared" si="0"/>
        <v>41.94</v>
      </c>
      <c r="E32" s="833">
        <f t="shared" si="1"/>
        <v>27.96</v>
      </c>
      <c r="F32" s="833">
        <f t="shared" si="2"/>
        <v>69.900000000000006</v>
      </c>
      <c r="G32" s="829">
        <v>377</v>
      </c>
      <c r="H32" s="833">
        <f t="shared" si="3"/>
        <v>33.93</v>
      </c>
      <c r="I32" s="833">
        <f t="shared" si="4"/>
        <v>22.62</v>
      </c>
      <c r="J32" s="832">
        <f t="shared" si="5"/>
        <v>56.55</v>
      </c>
      <c r="K32" s="829">
        <v>99</v>
      </c>
      <c r="L32" s="833">
        <f t="shared" si="6"/>
        <v>11.88</v>
      </c>
      <c r="M32" s="832">
        <f t="shared" si="7"/>
        <v>7.92</v>
      </c>
      <c r="N32" s="833">
        <f t="shared" si="8"/>
        <v>19.8</v>
      </c>
      <c r="O32" s="829">
        <v>95</v>
      </c>
      <c r="P32" s="832">
        <f t="shared" si="9"/>
        <v>14.25</v>
      </c>
      <c r="Q32" s="833">
        <f t="shared" si="10"/>
        <v>9.5</v>
      </c>
      <c r="R32" s="833">
        <f t="shared" si="11"/>
        <v>23.75</v>
      </c>
      <c r="S32" s="830">
        <f t="shared" si="12"/>
        <v>1270</v>
      </c>
      <c r="T32" s="833">
        <f t="shared" si="13"/>
        <v>102</v>
      </c>
      <c r="U32" s="833">
        <f t="shared" si="14"/>
        <v>68</v>
      </c>
      <c r="V32" s="832">
        <f t="shared" si="15"/>
        <v>170</v>
      </c>
    </row>
    <row r="33" spans="1:48">
      <c r="A33" s="780">
        <v>22</v>
      </c>
      <c r="B33" s="227" t="s">
        <v>706</v>
      </c>
      <c r="C33" s="829">
        <v>2279</v>
      </c>
      <c r="D33" s="832">
        <f t="shared" si="0"/>
        <v>136.74</v>
      </c>
      <c r="E33" s="833">
        <f t="shared" si="1"/>
        <v>91.16</v>
      </c>
      <c r="F33" s="833">
        <f t="shared" si="2"/>
        <v>227.9</v>
      </c>
      <c r="G33" s="829">
        <v>1398</v>
      </c>
      <c r="H33" s="833">
        <f t="shared" si="3"/>
        <v>125.82</v>
      </c>
      <c r="I33" s="833">
        <f t="shared" si="4"/>
        <v>83.88</v>
      </c>
      <c r="J33" s="832">
        <f t="shared" si="5"/>
        <v>209.7</v>
      </c>
      <c r="K33" s="829">
        <v>378</v>
      </c>
      <c r="L33" s="833">
        <f t="shared" si="6"/>
        <v>45.36</v>
      </c>
      <c r="M33" s="832">
        <f t="shared" si="7"/>
        <v>30.24</v>
      </c>
      <c r="N33" s="833">
        <f t="shared" si="8"/>
        <v>75.599999999999994</v>
      </c>
      <c r="O33" s="829">
        <v>209</v>
      </c>
      <c r="P33" s="832">
        <f t="shared" si="9"/>
        <v>31.35</v>
      </c>
      <c r="Q33" s="833">
        <f t="shared" si="10"/>
        <v>20.9</v>
      </c>
      <c r="R33" s="833">
        <f t="shared" si="11"/>
        <v>52.25</v>
      </c>
      <c r="S33" s="830">
        <f t="shared" si="12"/>
        <v>4264</v>
      </c>
      <c r="T33" s="833">
        <f t="shared" si="13"/>
        <v>339.27000000000004</v>
      </c>
      <c r="U33" s="833">
        <f t="shared" si="14"/>
        <v>226.18</v>
      </c>
      <c r="V33" s="832">
        <f t="shared" si="15"/>
        <v>565.45000000000005</v>
      </c>
    </row>
    <row r="34" spans="1:48">
      <c r="A34" s="780">
        <v>23</v>
      </c>
      <c r="B34" s="227" t="s">
        <v>707</v>
      </c>
      <c r="C34" s="829">
        <v>407</v>
      </c>
      <c r="D34" s="832">
        <f t="shared" si="0"/>
        <v>24.42</v>
      </c>
      <c r="E34" s="833">
        <f t="shared" si="1"/>
        <v>16.28</v>
      </c>
      <c r="F34" s="833">
        <f t="shared" si="2"/>
        <v>40.700000000000003</v>
      </c>
      <c r="G34" s="829">
        <v>398</v>
      </c>
      <c r="H34" s="833">
        <f t="shared" si="3"/>
        <v>35.82</v>
      </c>
      <c r="I34" s="833">
        <f t="shared" si="4"/>
        <v>23.88</v>
      </c>
      <c r="J34" s="832">
        <f t="shared" si="5"/>
        <v>59.7</v>
      </c>
      <c r="K34" s="829">
        <v>247</v>
      </c>
      <c r="L34" s="833">
        <f t="shared" si="6"/>
        <v>29.64</v>
      </c>
      <c r="M34" s="832">
        <f t="shared" si="7"/>
        <v>19.760000000000002</v>
      </c>
      <c r="N34" s="833">
        <f t="shared" si="8"/>
        <v>49.400000000000006</v>
      </c>
      <c r="O34" s="829">
        <v>194</v>
      </c>
      <c r="P34" s="832">
        <f t="shared" si="9"/>
        <v>29.1</v>
      </c>
      <c r="Q34" s="833">
        <f t="shared" si="10"/>
        <v>19.399999999999999</v>
      </c>
      <c r="R34" s="833">
        <f t="shared" si="11"/>
        <v>48.5</v>
      </c>
      <c r="S34" s="830">
        <f t="shared" si="12"/>
        <v>1246</v>
      </c>
      <c r="T34" s="833">
        <f t="shared" si="13"/>
        <v>118.97999999999999</v>
      </c>
      <c r="U34" s="833">
        <f t="shared" si="14"/>
        <v>79.319999999999993</v>
      </c>
      <c r="V34" s="832">
        <f t="shared" si="15"/>
        <v>198.3</v>
      </c>
    </row>
    <row r="35" spans="1:48">
      <c r="A35" s="780">
        <v>24</v>
      </c>
      <c r="B35" s="227" t="s">
        <v>708</v>
      </c>
      <c r="C35" s="829">
        <v>574</v>
      </c>
      <c r="D35" s="832">
        <f t="shared" si="0"/>
        <v>34.44</v>
      </c>
      <c r="E35" s="833">
        <f t="shared" si="1"/>
        <v>22.96</v>
      </c>
      <c r="F35" s="833">
        <f t="shared" si="2"/>
        <v>57.4</v>
      </c>
      <c r="G35" s="829">
        <v>448</v>
      </c>
      <c r="H35" s="833">
        <f t="shared" si="3"/>
        <v>40.32</v>
      </c>
      <c r="I35" s="833">
        <f t="shared" si="4"/>
        <v>26.88</v>
      </c>
      <c r="J35" s="832">
        <f t="shared" si="5"/>
        <v>67.2</v>
      </c>
      <c r="K35" s="829">
        <v>118</v>
      </c>
      <c r="L35" s="833">
        <f t="shared" si="6"/>
        <v>14.16</v>
      </c>
      <c r="M35" s="832">
        <f t="shared" si="7"/>
        <v>9.44</v>
      </c>
      <c r="N35" s="833">
        <f t="shared" si="8"/>
        <v>23.6</v>
      </c>
      <c r="O35" s="829">
        <v>33</v>
      </c>
      <c r="P35" s="832">
        <f t="shared" si="9"/>
        <v>4.95</v>
      </c>
      <c r="Q35" s="833">
        <f t="shared" si="10"/>
        <v>3.3</v>
      </c>
      <c r="R35" s="833">
        <f t="shared" si="11"/>
        <v>8.25</v>
      </c>
      <c r="S35" s="830">
        <f t="shared" si="12"/>
        <v>1173</v>
      </c>
      <c r="T35" s="833">
        <f t="shared" si="13"/>
        <v>93.86999999999999</v>
      </c>
      <c r="U35" s="833">
        <f t="shared" si="14"/>
        <v>62.58</v>
      </c>
      <c r="V35" s="832">
        <f t="shared" si="15"/>
        <v>156.44999999999999</v>
      </c>
    </row>
    <row r="36" spans="1:48">
      <c r="A36" s="780">
        <v>25</v>
      </c>
      <c r="B36" s="227" t="s">
        <v>709</v>
      </c>
      <c r="C36" s="829">
        <v>438</v>
      </c>
      <c r="D36" s="832">
        <f t="shared" si="0"/>
        <v>26.28</v>
      </c>
      <c r="E36" s="833">
        <f t="shared" si="1"/>
        <v>17.52</v>
      </c>
      <c r="F36" s="833">
        <f t="shared" si="2"/>
        <v>43.8</v>
      </c>
      <c r="G36" s="829">
        <v>390</v>
      </c>
      <c r="H36" s="833">
        <f t="shared" si="3"/>
        <v>35.1</v>
      </c>
      <c r="I36" s="833">
        <f t="shared" si="4"/>
        <v>23.4</v>
      </c>
      <c r="J36" s="832">
        <f t="shared" si="5"/>
        <v>58.5</v>
      </c>
      <c r="K36" s="829">
        <v>138</v>
      </c>
      <c r="L36" s="833">
        <f t="shared" si="6"/>
        <v>16.559999999999999</v>
      </c>
      <c r="M36" s="832">
        <f t="shared" si="7"/>
        <v>11.04</v>
      </c>
      <c r="N36" s="833">
        <f t="shared" si="8"/>
        <v>27.599999999999998</v>
      </c>
      <c r="O36" s="829">
        <v>60</v>
      </c>
      <c r="P36" s="832">
        <f t="shared" si="9"/>
        <v>9</v>
      </c>
      <c r="Q36" s="833">
        <f t="shared" si="10"/>
        <v>6</v>
      </c>
      <c r="R36" s="833">
        <f t="shared" si="11"/>
        <v>15</v>
      </c>
      <c r="S36" s="830">
        <f t="shared" si="12"/>
        <v>1026</v>
      </c>
      <c r="T36" s="833">
        <f t="shared" si="13"/>
        <v>86.94</v>
      </c>
      <c r="U36" s="833">
        <f t="shared" si="14"/>
        <v>57.96</v>
      </c>
      <c r="V36" s="832">
        <f t="shared" si="15"/>
        <v>144.9</v>
      </c>
    </row>
    <row r="37" spans="1:48">
      <c r="A37" s="780">
        <v>26</v>
      </c>
      <c r="B37" s="227" t="s">
        <v>710</v>
      </c>
      <c r="C37" s="829">
        <v>1133</v>
      </c>
      <c r="D37" s="832">
        <f t="shared" si="0"/>
        <v>67.98</v>
      </c>
      <c r="E37" s="833">
        <f t="shared" si="1"/>
        <v>45.32</v>
      </c>
      <c r="F37" s="833">
        <f t="shared" si="2"/>
        <v>113.30000000000001</v>
      </c>
      <c r="G37" s="829">
        <v>758</v>
      </c>
      <c r="H37" s="833">
        <f t="shared" si="3"/>
        <v>68.22</v>
      </c>
      <c r="I37" s="833">
        <f t="shared" si="4"/>
        <v>45.48</v>
      </c>
      <c r="J37" s="832">
        <f t="shared" si="5"/>
        <v>113.69999999999999</v>
      </c>
      <c r="K37" s="829">
        <v>145</v>
      </c>
      <c r="L37" s="833">
        <f t="shared" si="6"/>
        <v>17.399999999999999</v>
      </c>
      <c r="M37" s="832">
        <f t="shared" si="7"/>
        <v>11.6</v>
      </c>
      <c r="N37" s="833">
        <f t="shared" si="8"/>
        <v>29</v>
      </c>
      <c r="O37" s="829">
        <v>42</v>
      </c>
      <c r="P37" s="832">
        <f t="shared" si="9"/>
        <v>6.3</v>
      </c>
      <c r="Q37" s="833">
        <f t="shared" si="10"/>
        <v>4.2</v>
      </c>
      <c r="R37" s="833">
        <f t="shared" si="11"/>
        <v>10.5</v>
      </c>
      <c r="S37" s="830">
        <f t="shared" si="12"/>
        <v>2078</v>
      </c>
      <c r="T37" s="833">
        <f t="shared" si="13"/>
        <v>159.9</v>
      </c>
      <c r="U37" s="833">
        <f t="shared" si="14"/>
        <v>106.6</v>
      </c>
      <c r="V37" s="832">
        <f t="shared" si="15"/>
        <v>266.5</v>
      </c>
    </row>
    <row r="38" spans="1:48">
      <c r="A38" s="780">
        <v>27</v>
      </c>
      <c r="B38" s="227" t="s">
        <v>711</v>
      </c>
      <c r="C38" s="829">
        <v>1263</v>
      </c>
      <c r="D38" s="832">
        <f t="shared" si="0"/>
        <v>75.78</v>
      </c>
      <c r="E38" s="833">
        <f t="shared" si="1"/>
        <v>50.52</v>
      </c>
      <c r="F38" s="833">
        <f t="shared" si="2"/>
        <v>126.30000000000001</v>
      </c>
      <c r="G38" s="829">
        <v>432</v>
      </c>
      <c r="H38" s="833">
        <f t="shared" si="3"/>
        <v>38.880000000000003</v>
      </c>
      <c r="I38" s="833">
        <f t="shared" si="4"/>
        <v>25.92</v>
      </c>
      <c r="J38" s="832">
        <f t="shared" si="5"/>
        <v>64.800000000000011</v>
      </c>
      <c r="K38" s="829">
        <v>126</v>
      </c>
      <c r="L38" s="833">
        <f t="shared" si="6"/>
        <v>15.12</v>
      </c>
      <c r="M38" s="832">
        <f t="shared" si="7"/>
        <v>10.08</v>
      </c>
      <c r="N38" s="833">
        <f t="shared" si="8"/>
        <v>25.2</v>
      </c>
      <c r="O38" s="829">
        <v>116</v>
      </c>
      <c r="P38" s="832">
        <f t="shared" si="9"/>
        <v>17.399999999999999</v>
      </c>
      <c r="Q38" s="833">
        <f t="shared" si="10"/>
        <v>11.6</v>
      </c>
      <c r="R38" s="833">
        <f t="shared" si="11"/>
        <v>29</v>
      </c>
      <c r="S38" s="830">
        <f t="shared" si="12"/>
        <v>1937</v>
      </c>
      <c r="T38" s="833">
        <f t="shared" si="13"/>
        <v>147.18</v>
      </c>
      <c r="U38" s="833">
        <f t="shared" si="14"/>
        <v>98.11999999999999</v>
      </c>
      <c r="V38" s="832">
        <f t="shared" si="15"/>
        <v>245.3</v>
      </c>
    </row>
    <row r="39" spans="1:48">
      <c r="A39" s="780">
        <v>28</v>
      </c>
      <c r="B39" s="227" t="s">
        <v>712</v>
      </c>
      <c r="C39" s="829">
        <v>788</v>
      </c>
      <c r="D39" s="832">
        <f t="shared" si="0"/>
        <v>47.28</v>
      </c>
      <c r="E39" s="833">
        <f t="shared" si="1"/>
        <v>31.52</v>
      </c>
      <c r="F39" s="833">
        <f t="shared" si="2"/>
        <v>78.8</v>
      </c>
      <c r="G39" s="829">
        <v>444</v>
      </c>
      <c r="H39" s="833">
        <f t="shared" si="3"/>
        <v>39.96</v>
      </c>
      <c r="I39" s="833">
        <f t="shared" si="4"/>
        <v>26.64</v>
      </c>
      <c r="J39" s="832">
        <f t="shared" si="5"/>
        <v>66.599999999999994</v>
      </c>
      <c r="K39" s="829">
        <v>124</v>
      </c>
      <c r="L39" s="833">
        <f t="shared" si="6"/>
        <v>14.88</v>
      </c>
      <c r="M39" s="832">
        <f t="shared" si="7"/>
        <v>9.92</v>
      </c>
      <c r="N39" s="833">
        <f t="shared" si="8"/>
        <v>24.8</v>
      </c>
      <c r="O39" s="829">
        <v>47</v>
      </c>
      <c r="P39" s="832">
        <f t="shared" si="9"/>
        <v>7.05</v>
      </c>
      <c r="Q39" s="833">
        <f t="shared" si="10"/>
        <v>4.7</v>
      </c>
      <c r="R39" s="833">
        <f t="shared" si="11"/>
        <v>11.75</v>
      </c>
      <c r="S39" s="830">
        <f t="shared" si="12"/>
        <v>1403</v>
      </c>
      <c r="T39" s="833">
        <f t="shared" si="13"/>
        <v>109.17</v>
      </c>
      <c r="U39" s="833">
        <f t="shared" si="14"/>
        <v>72.78</v>
      </c>
      <c r="V39" s="832">
        <f t="shared" si="15"/>
        <v>181.95</v>
      </c>
    </row>
    <row r="40" spans="1:48">
      <c r="A40" s="780">
        <v>29</v>
      </c>
      <c r="B40" s="227" t="s">
        <v>713</v>
      </c>
      <c r="C40" s="829">
        <v>486</v>
      </c>
      <c r="D40" s="832">
        <f t="shared" si="0"/>
        <v>29.16</v>
      </c>
      <c r="E40" s="833">
        <f t="shared" si="1"/>
        <v>19.440000000000001</v>
      </c>
      <c r="F40" s="833">
        <f t="shared" si="2"/>
        <v>48.6</v>
      </c>
      <c r="G40" s="829">
        <v>320</v>
      </c>
      <c r="H40" s="833">
        <f t="shared" si="3"/>
        <v>28.8</v>
      </c>
      <c r="I40" s="833">
        <f t="shared" si="4"/>
        <v>19.2</v>
      </c>
      <c r="J40" s="832">
        <f t="shared" si="5"/>
        <v>48</v>
      </c>
      <c r="K40" s="829">
        <v>77</v>
      </c>
      <c r="L40" s="833">
        <f t="shared" si="6"/>
        <v>9.24</v>
      </c>
      <c r="M40" s="832">
        <f t="shared" si="7"/>
        <v>6.16</v>
      </c>
      <c r="N40" s="833">
        <f t="shared" si="8"/>
        <v>15.4</v>
      </c>
      <c r="O40" s="829">
        <v>25</v>
      </c>
      <c r="P40" s="832">
        <f t="shared" si="9"/>
        <v>3.75</v>
      </c>
      <c r="Q40" s="833">
        <f t="shared" si="10"/>
        <v>2.5</v>
      </c>
      <c r="R40" s="833">
        <f t="shared" si="11"/>
        <v>6.25</v>
      </c>
      <c r="S40" s="830">
        <f t="shared" si="12"/>
        <v>908</v>
      </c>
      <c r="T40" s="833">
        <f t="shared" si="13"/>
        <v>70.95</v>
      </c>
      <c r="U40" s="833">
        <f t="shared" si="14"/>
        <v>47.3</v>
      </c>
      <c r="V40" s="832">
        <f t="shared" si="15"/>
        <v>118.25</v>
      </c>
    </row>
    <row r="41" spans="1:48" s="799" customFormat="1">
      <c r="A41" s="780">
        <v>30</v>
      </c>
      <c r="B41" s="227" t="s">
        <v>714</v>
      </c>
      <c r="C41" s="829">
        <v>1186</v>
      </c>
      <c r="D41" s="832">
        <f t="shared" si="0"/>
        <v>71.16</v>
      </c>
      <c r="E41" s="833">
        <f t="shared" si="1"/>
        <v>47.44</v>
      </c>
      <c r="F41" s="833">
        <f t="shared" si="2"/>
        <v>118.6</v>
      </c>
      <c r="G41" s="829">
        <v>552</v>
      </c>
      <c r="H41" s="833">
        <f t="shared" si="3"/>
        <v>49.68</v>
      </c>
      <c r="I41" s="833">
        <f t="shared" si="4"/>
        <v>33.119999999999997</v>
      </c>
      <c r="J41" s="832">
        <f t="shared" si="5"/>
        <v>82.8</v>
      </c>
      <c r="K41" s="829">
        <v>242</v>
      </c>
      <c r="L41" s="833">
        <f t="shared" si="6"/>
        <v>29.04</v>
      </c>
      <c r="M41" s="832">
        <f t="shared" si="7"/>
        <v>19.36</v>
      </c>
      <c r="N41" s="833">
        <f t="shared" si="8"/>
        <v>48.4</v>
      </c>
      <c r="O41" s="829">
        <v>147</v>
      </c>
      <c r="P41" s="832">
        <f t="shared" si="9"/>
        <v>22.05</v>
      </c>
      <c r="Q41" s="833">
        <f t="shared" si="10"/>
        <v>14.7</v>
      </c>
      <c r="R41" s="833">
        <f t="shared" si="11"/>
        <v>36.75</v>
      </c>
      <c r="S41" s="830">
        <f t="shared" si="12"/>
        <v>2127</v>
      </c>
      <c r="T41" s="833">
        <f t="shared" si="13"/>
        <v>171.93</v>
      </c>
      <c r="U41" s="833">
        <f t="shared" si="14"/>
        <v>114.62</v>
      </c>
      <c r="V41" s="832">
        <f t="shared" si="15"/>
        <v>286.54999999999995</v>
      </c>
      <c r="W41" s="800"/>
      <c r="X41" s="800"/>
      <c r="Y41" s="800"/>
      <c r="Z41" s="800"/>
      <c r="AA41" s="800"/>
      <c r="AB41" s="800"/>
      <c r="AC41" s="800"/>
      <c r="AD41" s="800"/>
      <c r="AE41" s="800"/>
      <c r="AF41" s="800"/>
      <c r="AG41" s="800"/>
      <c r="AH41" s="800"/>
      <c r="AI41" s="800"/>
      <c r="AJ41" s="800"/>
      <c r="AK41" s="800"/>
      <c r="AL41" s="800"/>
      <c r="AM41" s="800"/>
      <c r="AN41" s="800"/>
      <c r="AO41" s="800"/>
      <c r="AP41" s="800"/>
      <c r="AQ41" s="800"/>
      <c r="AR41" s="800"/>
      <c r="AS41" s="800"/>
      <c r="AT41" s="800"/>
      <c r="AU41" s="800"/>
      <c r="AV41" s="800"/>
    </row>
    <row r="42" spans="1:48" s="836" customFormat="1">
      <c r="A42" s="834"/>
      <c r="B42" s="804" t="s">
        <v>18</v>
      </c>
      <c r="C42" s="834">
        <f t="shared" ref="C42:V42" si="16">SUM(C12:C41)</f>
        <v>27090</v>
      </c>
      <c r="D42" s="835">
        <f t="shared" si="16"/>
        <v>1625.4000000000003</v>
      </c>
      <c r="E42" s="835">
        <f t="shared" si="16"/>
        <v>1083.6000000000001</v>
      </c>
      <c r="F42" s="835">
        <f t="shared" si="16"/>
        <v>2709.0000000000009</v>
      </c>
      <c r="G42" s="834">
        <f t="shared" si="16"/>
        <v>18467</v>
      </c>
      <c r="H42" s="835">
        <f t="shared" si="16"/>
        <v>1662.03</v>
      </c>
      <c r="I42" s="835">
        <f t="shared" si="16"/>
        <v>1108.02</v>
      </c>
      <c r="J42" s="835">
        <f t="shared" si="16"/>
        <v>2770.0499999999993</v>
      </c>
      <c r="K42" s="834">
        <f t="shared" si="16"/>
        <v>5788</v>
      </c>
      <c r="L42" s="835">
        <f t="shared" si="16"/>
        <v>694.55999999999983</v>
      </c>
      <c r="M42" s="835">
        <f t="shared" si="16"/>
        <v>463.04000000000008</v>
      </c>
      <c r="N42" s="835">
        <f t="shared" si="16"/>
        <v>1157.6000000000004</v>
      </c>
      <c r="O42" s="834">
        <f t="shared" si="16"/>
        <v>2883</v>
      </c>
      <c r="P42" s="835">
        <f t="shared" si="16"/>
        <v>432.45000000000005</v>
      </c>
      <c r="Q42" s="835">
        <f t="shared" si="16"/>
        <v>288.29999999999995</v>
      </c>
      <c r="R42" s="835">
        <f t="shared" si="16"/>
        <v>720.75</v>
      </c>
      <c r="S42" s="834">
        <f t="shared" si="16"/>
        <v>54228</v>
      </c>
      <c r="T42" s="831">
        <f t="shared" si="16"/>
        <v>4414.4400000000005</v>
      </c>
      <c r="U42" s="831">
        <f t="shared" si="16"/>
        <v>2942.9600000000005</v>
      </c>
      <c r="V42" s="837">
        <f t="shared" si="16"/>
        <v>7357.4000000000005</v>
      </c>
    </row>
    <row r="44" spans="1:48" s="782" customFormat="1" ht="12.75">
      <c r="A44" s="79" t="s">
        <v>11</v>
      </c>
      <c r="G44" s="79"/>
      <c r="H44" s="79"/>
      <c r="K44" s="79"/>
      <c r="L44" s="79"/>
      <c r="M44" s="79"/>
      <c r="N44" s="79"/>
      <c r="O44" s="79"/>
      <c r="P44" s="79"/>
      <c r="Q44" s="79"/>
      <c r="R44" s="79"/>
      <c r="S44" s="1284"/>
      <c r="T44" s="1284"/>
      <c r="U44" s="1284"/>
      <c r="V44" s="1284"/>
    </row>
    <row r="45" spans="1:48" s="782" customFormat="1" ht="12.75" customHeight="1">
      <c r="K45" s="206"/>
      <c r="L45" s="206"/>
      <c r="M45" s="206"/>
      <c r="N45" s="206"/>
      <c r="O45" s="206"/>
      <c r="P45" s="206"/>
      <c r="Q45" s="206"/>
      <c r="R45" s="791"/>
      <c r="S45" s="1284" t="s">
        <v>12</v>
      </c>
      <c r="T45" s="1284"/>
      <c r="U45" s="206"/>
      <c r="V45" s="206"/>
    </row>
    <row r="46" spans="1:48" s="782" customFormat="1" ht="12.75" customHeight="1">
      <c r="K46" s="206"/>
      <c r="L46" s="206"/>
      <c r="M46" s="206"/>
      <c r="N46" s="206"/>
      <c r="O46" s="206"/>
      <c r="P46" s="206"/>
      <c r="Q46" s="206"/>
      <c r="R46" s="206" t="s">
        <v>13</v>
      </c>
      <c r="S46" s="206"/>
      <c r="T46" s="206"/>
      <c r="U46" s="206"/>
      <c r="V46" s="206"/>
    </row>
    <row r="47" spans="1:48" s="782" customFormat="1" ht="12.75">
      <c r="A47" s="79"/>
      <c r="B47" s="79"/>
      <c r="K47" s="79"/>
      <c r="L47" s="79"/>
      <c r="M47" s="79"/>
      <c r="N47" s="79"/>
      <c r="O47" s="79"/>
      <c r="P47" s="79"/>
      <c r="Q47" s="206"/>
      <c r="R47" s="206" t="s">
        <v>86</v>
      </c>
      <c r="S47" s="206"/>
      <c r="T47" s="206"/>
      <c r="U47" s="206"/>
      <c r="V47" s="206"/>
    </row>
    <row r="48" spans="1:48">
      <c r="R48" s="1285" t="s">
        <v>83</v>
      </c>
      <c r="S48" s="1285"/>
      <c r="T48" s="1285"/>
    </row>
  </sheetData>
  <mergeCells count="23">
    <mergeCell ref="R48:T48"/>
    <mergeCell ref="O9:O10"/>
    <mergeCell ref="P9:R9"/>
    <mergeCell ref="S9:S10"/>
    <mergeCell ref="T9:V9"/>
    <mergeCell ref="S44:V44"/>
    <mergeCell ref="S45:T45"/>
    <mergeCell ref="L9:N9"/>
    <mergeCell ref="U1:V1"/>
    <mergeCell ref="E2:P2"/>
    <mergeCell ref="C4:Q4"/>
    <mergeCell ref="A8:A10"/>
    <mergeCell ref="B8:B10"/>
    <mergeCell ref="C8:F8"/>
    <mergeCell ref="G8:J8"/>
    <mergeCell ref="K8:N8"/>
    <mergeCell ref="O8:R8"/>
    <mergeCell ref="S8:V8"/>
    <mergeCell ref="C9:C10"/>
    <mergeCell ref="D9:F9"/>
    <mergeCell ref="G9:G10"/>
    <mergeCell ref="H9:J9"/>
    <mergeCell ref="K9:K10"/>
  </mergeCells>
  <printOptions horizontalCentered="1"/>
  <pageMargins left="0.70866141732283472" right="0.70866141732283472" top="0.23622047244094491" bottom="0" header="0.31496062992125984" footer="0.31496062992125984"/>
  <pageSetup paperSize="9" scale="63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7"/>
  <sheetViews>
    <sheetView zoomScale="90" zoomScaleNormal="90" zoomScaleSheetLayoutView="115" workbookViewId="0">
      <pane ySplit="10" topLeftCell="A32" activePane="bottomLeft" state="frozen"/>
      <selection activeCell="R15" sqref="R15"/>
      <selection pane="bottomLeft" activeCell="F48" sqref="F48"/>
    </sheetView>
  </sheetViews>
  <sheetFormatPr defaultColWidth="8.85546875" defaultRowHeight="14.25"/>
  <cols>
    <col min="1" max="1" width="8.140625" style="59" customWidth="1"/>
    <col min="2" max="2" width="17.28515625" style="59" customWidth="1"/>
    <col min="3" max="3" width="12.140625" style="59" customWidth="1"/>
    <col min="4" max="4" width="11.7109375" style="59" customWidth="1"/>
    <col min="5" max="5" width="11.28515625" style="59" customWidth="1"/>
    <col min="6" max="6" width="17.140625" style="59" customWidth="1"/>
    <col min="7" max="7" width="15.140625" style="59" customWidth="1"/>
    <col min="8" max="8" width="14.42578125" style="59" customWidth="1"/>
    <col min="9" max="9" width="14.85546875" style="59" customWidth="1"/>
    <col min="10" max="10" width="16" style="59" customWidth="1"/>
    <col min="11" max="11" width="17.28515625" style="59" customWidth="1"/>
    <col min="12" max="12" width="16.28515625" style="59" customWidth="1"/>
    <col min="13" max="14" width="8.85546875" style="59"/>
    <col min="15" max="15" width="9.5703125" style="59" bestFit="1" customWidth="1"/>
    <col min="16" max="16384" width="8.85546875" style="59"/>
  </cols>
  <sheetData>
    <row r="1" spans="1:13" ht="15">
      <c r="B1" s="13"/>
      <c r="C1" s="13"/>
      <c r="D1" s="13"/>
      <c r="E1" s="13"/>
      <c r="F1" s="1"/>
      <c r="G1" s="1"/>
      <c r="H1" s="13"/>
      <c r="J1" s="33"/>
      <c r="K1" s="1112" t="s">
        <v>576</v>
      </c>
      <c r="L1" s="1112"/>
    </row>
    <row r="2" spans="1:13" ht="15.75">
      <c r="A2" s="956" t="s">
        <v>0</v>
      </c>
      <c r="B2" s="956"/>
      <c r="C2" s="956"/>
      <c r="D2" s="956"/>
      <c r="E2" s="956"/>
      <c r="F2" s="956"/>
      <c r="G2" s="956"/>
      <c r="H2" s="956"/>
      <c r="I2" s="956"/>
      <c r="J2" s="956"/>
      <c r="K2" s="956"/>
      <c r="L2" s="956"/>
    </row>
    <row r="3" spans="1:13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</row>
    <row r="4" spans="1:13" ht="8.25" customHeight="1">
      <c r="B4" s="101"/>
      <c r="C4" s="101"/>
      <c r="D4" s="101"/>
      <c r="E4" s="101"/>
      <c r="F4" s="101"/>
      <c r="G4" s="101"/>
      <c r="H4" s="101"/>
      <c r="I4" s="101"/>
      <c r="J4" s="101"/>
    </row>
    <row r="5" spans="1:13" ht="15.6" customHeight="1">
      <c r="B5" s="1108" t="s">
        <v>978</v>
      </c>
      <c r="C5" s="1108"/>
      <c r="D5" s="1108"/>
      <c r="E5" s="1108"/>
      <c r="F5" s="1108"/>
      <c r="G5" s="1108"/>
      <c r="H5" s="1108"/>
      <c r="I5" s="1108"/>
      <c r="J5" s="1108"/>
      <c r="K5" s="1108"/>
      <c r="L5" s="1108"/>
    </row>
    <row r="6" spans="1:13">
      <c r="A6" s="893" t="s">
        <v>734</v>
      </c>
      <c r="B6" s="893"/>
      <c r="C6" s="25"/>
    </row>
    <row r="7" spans="1:13" ht="15" customHeight="1">
      <c r="A7" s="1302" t="s">
        <v>109</v>
      </c>
      <c r="B7" s="1274" t="s">
        <v>3</v>
      </c>
      <c r="C7" s="1309" t="s">
        <v>26</v>
      </c>
      <c r="D7" s="1309"/>
      <c r="E7" s="1309"/>
      <c r="F7" s="1309"/>
      <c r="G7" s="1310" t="s">
        <v>27</v>
      </c>
      <c r="H7" s="1311"/>
      <c r="I7" s="1311"/>
      <c r="J7" s="1312"/>
      <c r="K7" s="1274" t="s">
        <v>409</v>
      </c>
      <c r="L7" s="1271" t="s">
        <v>121</v>
      </c>
    </row>
    <row r="8" spans="1:13" ht="23.25" customHeight="1">
      <c r="A8" s="1303"/>
      <c r="B8" s="1305"/>
      <c r="C8" s="1271" t="s">
        <v>259</v>
      </c>
      <c r="D8" s="1274" t="s">
        <v>469</v>
      </c>
      <c r="E8" s="1306" t="s">
        <v>97</v>
      </c>
      <c r="F8" s="1270"/>
      <c r="G8" s="1275" t="s">
        <v>259</v>
      </c>
      <c r="H8" s="1271" t="s">
        <v>469</v>
      </c>
      <c r="I8" s="1307" t="s">
        <v>97</v>
      </c>
      <c r="J8" s="1308"/>
      <c r="K8" s="1305"/>
      <c r="L8" s="1271"/>
    </row>
    <row r="9" spans="1:13" ht="50.25" customHeight="1">
      <c r="A9" s="1304"/>
      <c r="B9" s="1275"/>
      <c r="C9" s="1271"/>
      <c r="D9" s="1275"/>
      <c r="E9" s="783" t="s">
        <v>979</v>
      </c>
      <c r="F9" s="449" t="s">
        <v>470</v>
      </c>
      <c r="G9" s="1271"/>
      <c r="H9" s="1271"/>
      <c r="I9" s="783" t="s">
        <v>979</v>
      </c>
      <c r="J9" s="449" t="s">
        <v>470</v>
      </c>
      <c r="K9" s="1275"/>
      <c r="L9" s="1271"/>
      <c r="M9" s="87"/>
    </row>
    <row r="10" spans="1:13">
      <c r="A10" s="450">
        <v>1</v>
      </c>
      <c r="B10" s="451">
        <v>2</v>
      </c>
      <c r="C10" s="450">
        <v>3</v>
      </c>
      <c r="D10" s="451">
        <v>4</v>
      </c>
      <c r="E10" s="450">
        <v>5</v>
      </c>
      <c r="F10" s="451">
        <v>6</v>
      </c>
      <c r="G10" s="450">
        <v>7</v>
      </c>
      <c r="H10" s="451">
        <v>8</v>
      </c>
      <c r="I10" s="450">
        <v>9</v>
      </c>
      <c r="J10" s="451">
        <v>10</v>
      </c>
      <c r="K10" s="450" t="s">
        <v>593</v>
      </c>
      <c r="L10" s="451">
        <v>12</v>
      </c>
      <c r="M10" s="87"/>
    </row>
    <row r="11" spans="1:13">
      <c r="A11" s="84">
        <v>1</v>
      </c>
      <c r="B11" s="225" t="s">
        <v>685</v>
      </c>
      <c r="C11" s="413">
        <v>73888</v>
      </c>
      <c r="D11" s="86">
        <v>4281</v>
      </c>
      <c r="E11" s="413">
        <v>3502</v>
      </c>
      <c r="F11" s="86">
        <v>0</v>
      </c>
      <c r="G11" s="413">
        <v>49750</v>
      </c>
      <c r="H11" s="86">
        <v>0</v>
      </c>
      <c r="I11" s="413">
        <v>0</v>
      </c>
      <c r="J11" s="86">
        <v>0</v>
      </c>
      <c r="K11" s="304">
        <f>E11+F11+I11+J11</f>
        <v>3502</v>
      </c>
      <c r="L11" s="305">
        <f>K11*10*600/100000</f>
        <v>210.12</v>
      </c>
      <c r="M11" s="87"/>
    </row>
    <row r="12" spans="1:13">
      <c r="A12" s="84">
        <v>2</v>
      </c>
      <c r="B12" s="225" t="s">
        <v>686</v>
      </c>
      <c r="C12" s="413">
        <v>162212</v>
      </c>
      <c r="D12" s="86">
        <v>7857</v>
      </c>
      <c r="E12" s="413">
        <v>6214</v>
      </c>
      <c r="F12" s="86">
        <v>0</v>
      </c>
      <c r="G12" s="413">
        <v>109836</v>
      </c>
      <c r="H12" s="86">
        <v>0</v>
      </c>
      <c r="I12" s="413">
        <v>0</v>
      </c>
      <c r="J12" s="86">
        <v>0</v>
      </c>
      <c r="K12" s="304">
        <f t="shared" ref="K12:K40" si="0">E12+F12+I12+J12</f>
        <v>6214</v>
      </c>
      <c r="L12" s="305">
        <f t="shared" ref="L12:L41" si="1">K12*10*600/100000</f>
        <v>372.84</v>
      </c>
      <c r="M12" s="87"/>
    </row>
    <row r="13" spans="1:13">
      <c r="A13" s="84">
        <v>3</v>
      </c>
      <c r="B13" s="225" t="s">
        <v>687</v>
      </c>
      <c r="C13" s="414">
        <v>87875</v>
      </c>
      <c r="D13" s="86">
        <v>4575</v>
      </c>
      <c r="E13" s="413">
        <v>3682</v>
      </c>
      <c r="F13" s="86">
        <v>0</v>
      </c>
      <c r="G13" s="413">
        <v>59842</v>
      </c>
      <c r="H13" s="86">
        <v>0</v>
      </c>
      <c r="I13" s="413">
        <v>0</v>
      </c>
      <c r="J13" s="86">
        <v>0</v>
      </c>
      <c r="K13" s="304">
        <f t="shared" si="0"/>
        <v>3682</v>
      </c>
      <c r="L13" s="305">
        <f t="shared" si="1"/>
        <v>220.92</v>
      </c>
      <c r="M13" s="87"/>
    </row>
    <row r="14" spans="1:13">
      <c r="A14" s="84">
        <v>4</v>
      </c>
      <c r="B14" s="225" t="s">
        <v>688</v>
      </c>
      <c r="C14" s="413">
        <v>101956</v>
      </c>
      <c r="D14" s="86">
        <v>5336</v>
      </c>
      <c r="E14" s="413">
        <v>4139</v>
      </c>
      <c r="F14" s="86">
        <v>0</v>
      </c>
      <c r="G14" s="413">
        <v>69588</v>
      </c>
      <c r="H14" s="86">
        <v>0</v>
      </c>
      <c r="I14" s="413">
        <v>0</v>
      </c>
      <c r="J14" s="86">
        <v>0</v>
      </c>
      <c r="K14" s="304">
        <f t="shared" si="0"/>
        <v>4139</v>
      </c>
      <c r="L14" s="305">
        <f t="shared" si="1"/>
        <v>248.34</v>
      </c>
      <c r="M14" s="87"/>
    </row>
    <row r="15" spans="1:13">
      <c r="A15" s="84">
        <v>5</v>
      </c>
      <c r="B15" s="225" t="s">
        <v>689</v>
      </c>
      <c r="C15" s="414">
        <v>123945</v>
      </c>
      <c r="D15" s="86">
        <v>5925</v>
      </c>
      <c r="E15" s="413">
        <v>4685</v>
      </c>
      <c r="F15" s="86">
        <v>0</v>
      </c>
      <c r="G15" s="413">
        <v>86977</v>
      </c>
      <c r="H15" s="86">
        <v>0</v>
      </c>
      <c r="I15" s="413">
        <v>0</v>
      </c>
      <c r="J15" s="86">
        <v>0</v>
      </c>
      <c r="K15" s="304">
        <f t="shared" si="0"/>
        <v>4685</v>
      </c>
      <c r="L15" s="305">
        <f t="shared" si="1"/>
        <v>281.10000000000002</v>
      </c>
      <c r="M15" s="87"/>
    </row>
    <row r="16" spans="1:13">
      <c r="A16" s="84">
        <v>6</v>
      </c>
      <c r="B16" s="225" t="s">
        <v>690</v>
      </c>
      <c r="C16" s="413">
        <v>34101</v>
      </c>
      <c r="D16" s="86">
        <v>1928</v>
      </c>
      <c r="E16" s="413">
        <v>1521</v>
      </c>
      <c r="F16" s="86">
        <v>0</v>
      </c>
      <c r="G16" s="413">
        <v>24524</v>
      </c>
      <c r="H16" s="86">
        <v>0</v>
      </c>
      <c r="I16" s="413">
        <v>0</v>
      </c>
      <c r="J16" s="86">
        <v>0</v>
      </c>
      <c r="K16" s="304">
        <f t="shared" si="0"/>
        <v>1521</v>
      </c>
      <c r="L16" s="305">
        <f t="shared" si="1"/>
        <v>91.26</v>
      </c>
      <c r="M16" s="87"/>
    </row>
    <row r="17" spans="1:13">
      <c r="A17" s="84">
        <v>7</v>
      </c>
      <c r="B17" s="225" t="s">
        <v>691</v>
      </c>
      <c r="C17" s="413">
        <v>105126</v>
      </c>
      <c r="D17" s="86">
        <v>6021</v>
      </c>
      <c r="E17" s="413">
        <v>4878</v>
      </c>
      <c r="F17" s="86">
        <v>0</v>
      </c>
      <c r="G17" s="413">
        <v>78519</v>
      </c>
      <c r="H17" s="86">
        <v>0</v>
      </c>
      <c r="I17" s="413">
        <v>0</v>
      </c>
      <c r="J17" s="86">
        <v>0</v>
      </c>
      <c r="K17" s="304">
        <f t="shared" si="0"/>
        <v>4878</v>
      </c>
      <c r="L17" s="305">
        <f t="shared" si="1"/>
        <v>292.68</v>
      </c>
      <c r="M17" s="87"/>
    </row>
    <row r="18" spans="1:13">
      <c r="A18" s="84">
        <v>8</v>
      </c>
      <c r="B18" s="225" t="s">
        <v>692</v>
      </c>
      <c r="C18" s="414">
        <v>20979</v>
      </c>
      <c r="D18" s="86">
        <v>1495</v>
      </c>
      <c r="E18" s="413">
        <v>1075</v>
      </c>
      <c r="F18" s="86">
        <v>0</v>
      </c>
      <c r="G18" s="413">
        <v>14535</v>
      </c>
      <c r="H18" s="86">
        <v>0</v>
      </c>
      <c r="I18" s="413">
        <v>0</v>
      </c>
      <c r="J18" s="86">
        <v>0</v>
      </c>
      <c r="K18" s="304">
        <f t="shared" si="0"/>
        <v>1075</v>
      </c>
      <c r="L18" s="305">
        <f t="shared" si="1"/>
        <v>64.5</v>
      </c>
      <c r="M18" s="87"/>
    </row>
    <row r="19" spans="1:13">
      <c r="A19" s="84">
        <v>9</v>
      </c>
      <c r="B19" s="225" t="s">
        <v>693</v>
      </c>
      <c r="C19" s="413">
        <v>73778</v>
      </c>
      <c r="D19" s="86">
        <v>3983</v>
      </c>
      <c r="E19" s="413">
        <v>3264</v>
      </c>
      <c r="F19" s="86">
        <v>0</v>
      </c>
      <c r="G19" s="413">
        <v>49034</v>
      </c>
      <c r="H19" s="86">
        <v>0</v>
      </c>
      <c r="I19" s="413">
        <v>0</v>
      </c>
      <c r="J19" s="86">
        <v>0</v>
      </c>
      <c r="K19" s="304">
        <f t="shared" si="0"/>
        <v>3264</v>
      </c>
      <c r="L19" s="305">
        <f t="shared" si="1"/>
        <v>195.84</v>
      </c>
      <c r="M19" s="87"/>
    </row>
    <row r="20" spans="1:13">
      <c r="A20" s="84">
        <v>10</v>
      </c>
      <c r="B20" s="225" t="s">
        <v>694</v>
      </c>
      <c r="C20" s="414">
        <v>52972</v>
      </c>
      <c r="D20" s="86">
        <v>2896</v>
      </c>
      <c r="E20" s="413">
        <v>2453</v>
      </c>
      <c r="F20" s="86">
        <v>0</v>
      </c>
      <c r="G20" s="413">
        <v>28755</v>
      </c>
      <c r="H20" s="86">
        <v>0</v>
      </c>
      <c r="I20" s="413">
        <v>0</v>
      </c>
      <c r="J20" s="86">
        <v>0</v>
      </c>
      <c r="K20" s="304">
        <f t="shared" si="0"/>
        <v>2453</v>
      </c>
      <c r="L20" s="305">
        <f t="shared" si="1"/>
        <v>147.18</v>
      </c>
      <c r="M20" s="87"/>
    </row>
    <row r="21" spans="1:13">
      <c r="A21" s="84">
        <v>11</v>
      </c>
      <c r="B21" s="225" t="s">
        <v>695</v>
      </c>
      <c r="C21" s="413">
        <v>203596</v>
      </c>
      <c r="D21" s="86">
        <v>10198</v>
      </c>
      <c r="E21" s="413">
        <v>7375</v>
      </c>
      <c r="F21" s="86">
        <v>0</v>
      </c>
      <c r="G21" s="413">
        <v>143220</v>
      </c>
      <c r="H21" s="86">
        <v>0</v>
      </c>
      <c r="I21" s="413">
        <v>0</v>
      </c>
      <c r="J21" s="86">
        <v>0</v>
      </c>
      <c r="K21" s="304">
        <f t="shared" si="0"/>
        <v>7375</v>
      </c>
      <c r="L21" s="305">
        <f t="shared" si="1"/>
        <v>442.5</v>
      </c>
      <c r="M21" s="87"/>
    </row>
    <row r="22" spans="1:13" ht="13.5" customHeight="1">
      <c r="A22" s="84">
        <v>12</v>
      </c>
      <c r="B22" s="225" t="s">
        <v>696</v>
      </c>
      <c r="C22" s="413">
        <v>46236</v>
      </c>
      <c r="D22" s="86">
        <v>3210</v>
      </c>
      <c r="E22" s="413">
        <v>2634</v>
      </c>
      <c r="F22" s="86">
        <v>0</v>
      </c>
      <c r="G22" s="413">
        <v>31666</v>
      </c>
      <c r="H22" s="86">
        <v>0</v>
      </c>
      <c r="I22" s="413">
        <v>0</v>
      </c>
      <c r="J22" s="86">
        <v>0</v>
      </c>
      <c r="K22" s="304">
        <f t="shared" si="0"/>
        <v>2634</v>
      </c>
      <c r="L22" s="305">
        <f t="shared" si="1"/>
        <v>158.04</v>
      </c>
      <c r="M22" s="87"/>
    </row>
    <row r="23" spans="1:13">
      <c r="A23" s="774">
        <v>13</v>
      </c>
      <c r="B23" s="225" t="s">
        <v>697</v>
      </c>
      <c r="C23" s="413">
        <v>119323</v>
      </c>
      <c r="D23" s="86">
        <v>6136</v>
      </c>
      <c r="E23" s="413">
        <v>5303</v>
      </c>
      <c r="F23" s="86">
        <v>0</v>
      </c>
      <c r="G23" s="413">
        <v>76819</v>
      </c>
      <c r="H23" s="86">
        <v>0</v>
      </c>
      <c r="I23" s="413">
        <v>0</v>
      </c>
      <c r="J23" s="86">
        <v>0</v>
      </c>
      <c r="K23" s="304">
        <f t="shared" si="0"/>
        <v>5303</v>
      </c>
      <c r="L23" s="305">
        <f t="shared" si="1"/>
        <v>318.18</v>
      </c>
      <c r="M23" s="87"/>
    </row>
    <row r="24" spans="1:13" ht="12.75" customHeight="1">
      <c r="A24" s="774">
        <v>14</v>
      </c>
      <c r="B24" s="225" t="s">
        <v>698</v>
      </c>
      <c r="C24" s="413">
        <v>26791</v>
      </c>
      <c r="D24" s="86">
        <v>1864</v>
      </c>
      <c r="E24" s="413">
        <v>1373</v>
      </c>
      <c r="F24" s="86">
        <v>0</v>
      </c>
      <c r="G24" s="413">
        <v>19738</v>
      </c>
      <c r="H24" s="86">
        <v>0</v>
      </c>
      <c r="I24" s="413">
        <v>0</v>
      </c>
      <c r="J24" s="86">
        <v>0</v>
      </c>
      <c r="K24" s="304">
        <f t="shared" si="0"/>
        <v>1373</v>
      </c>
      <c r="L24" s="305">
        <f t="shared" si="1"/>
        <v>82.38</v>
      </c>
      <c r="M24" s="87"/>
    </row>
    <row r="25" spans="1:13">
      <c r="A25" s="774">
        <v>15</v>
      </c>
      <c r="B25" s="225" t="s">
        <v>699</v>
      </c>
      <c r="C25" s="414">
        <v>123139</v>
      </c>
      <c r="D25" s="86">
        <v>6097</v>
      </c>
      <c r="E25" s="413">
        <v>5140</v>
      </c>
      <c r="F25" s="86">
        <v>0</v>
      </c>
      <c r="G25" s="413">
        <v>83521</v>
      </c>
      <c r="H25" s="86">
        <v>0</v>
      </c>
      <c r="I25" s="413">
        <v>0</v>
      </c>
      <c r="J25" s="86">
        <v>0</v>
      </c>
      <c r="K25" s="304">
        <f t="shared" si="0"/>
        <v>5140</v>
      </c>
      <c r="L25" s="305">
        <f t="shared" si="1"/>
        <v>308.39999999999998</v>
      </c>
      <c r="M25" s="87"/>
    </row>
    <row r="26" spans="1:13" s="87" customFormat="1">
      <c r="A26" s="774">
        <v>16</v>
      </c>
      <c r="B26" s="227" t="s">
        <v>700</v>
      </c>
      <c r="C26" s="86">
        <v>77778</v>
      </c>
      <c r="D26" s="86">
        <v>4707</v>
      </c>
      <c r="E26" s="86">
        <v>3480</v>
      </c>
      <c r="F26" s="86">
        <v>0</v>
      </c>
      <c r="G26" s="86">
        <v>43498</v>
      </c>
      <c r="H26" s="86">
        <v>0</v>
      </c>
      <c r="I26" s="413">
        <v>0</v>
      </c>
      <c r="J26" s="86">
        <v>0</v>
      </c>
      <c r="K26" s="304">
        <f t="shared" si="0"/>
        <v>3480</v>
      </c>
      <c r="L26" s="305">
        <f t="shared" si="1"/>
        <v>208.8</v>
      </c>
    </row>
    <row r="27" spans="1:13">
      <c r="A27" s="774">
        <v>17</v>
      </c>
      <c r="B27" s="227" t="s">
        <v>701</v>
      </c>
      <c r="C27" s="86">
        <v>88779</v>
      </c>
      <c r="D27" s="86">
        <v>5090</v>
      </c>
      <c r="E27" s="86">
        <v>3981</v>
      </c>
      <c r="F27" s="86">
        <v>0</v>
      </c>
      <c r="G27" s="86">
        <v>58696</v>
      </c>
      <c r="H27" s="86">
        <v>0</v>
      </c>
      <c r="I27" s="413">
        <v>0</v>
      </c>
      <c r="J27" s="86">
        <v>0</v>
      </c>
      <c r="K27" s="304">
        <f t="shared" si="0"/>
        <v>3981</v>
      </c>
      <c r="L27" s="305">
        <f t="shared" si="1"/>
        <v>238.86</v>
      </c>
      <c r="M27" s="87"/>
    </row>
    <row r="28" spans="1:13">
      <c r="A28" s="774">
        <v>18</v>
      </c>
      <c r="B28" s="227" t="s">
        <v>702</v>
      </c>
      <c r="C28" s="413">
        <v>146145</v>
      </c>
      <c r="D28" s="413">
        <v>6892</v>
      </c>
      <c r="E28" s="413">
        <v>5779</v>
      </c>
      <c r="F28" s="86">
        <v>0</v>
      </c>
      <c r="G28" s="413">
        <v>83135</v>
      </c>
      <c r="H28" s="86">
        <v>0</v>
      </c>
      <c r="I28" s="413">
        <v>0</v>
      </c>
      <c r="J28" s="86">
        <v>0</v>
      </c>
      <c r="K28" s="304">
        <f t="shared" si="0"/>
        <v>5779</v>
      </c>
      <c r="L28" s="305">
        <f t="shared" si="1"/>
        <v>346.74</v>
      </c>
      <c r="M28" s="87"/>
    </row>
    <row r="29" spans="1:13">
      <c r="A29" s="774">
        <v>19</v>
      </c>
      <c r="B29" s="227" t="s">
        <v>703</v>
      </c>
      <c r="C29" s="413">
        <v>83010</v>
      </c>
      <c r="D29" s="413">
        <v>4407</v>
      </c>
      <c r="E29" s="413">
        <v>3284</v>
      </c>
      <c r="F29" s="86">
        <v>0</v>
      </c>
      <c r="G29" s="413">
        <v>64986</v>
      </c>
      <c r="H29" s="86">
        <v>0</v>
      </c>
      <c r="I29" s="413">
        <v>0</v>
      </c>
      <c r="J29" s="86">
        <v>0</v>
      </c>
      <c r="K29" s="304">
        <f t="shared" si="0"/>
        <v>3284</v>
      </c>
      <c r="L29" s="305">
        <f t="shared" si="1"/>
        <v>197.04</v>
      </c>
    </row>
    <row r="30" spans="1:13">
      <c r="A30" s="774">
        <v>20</v>
      </c>
      <c r="B30" s="227" t="s">
        <v>704</v>
      </c>
      <c r="C30" s="413">
        <v>141797</v>
      </c>
      <c r="D30" s="413">
        <v>5567</v>
      </c>
      <c r="E30" s="413">
        <v>5646</v>
      </c>
      <c r="F30" s="86">
        <v>0</v>
      </c>
      <c r="G30" s="413">
        <v>65952</v>
      </c>
      <c r="H30" s="86">
        <v>0</v>
      </c>
      <c r="I30" s="413">
        <v>0</v>
      </c>
      <c r="J30" s="86">
        <v>0</v>
      </c>
      <c r="K30" s="304">
        <f t="shared" si="0"/>
        <v>5646</v>
      </c>
      <c r="L30" s="305">
        <f t="shared" si="1"/>
        <v>338.76</v>
      </c>
    </row>
    <row r="31" spans="1:13">
      <c r="A31" s="774">
        <v>21</v>
      </c>
      <c r="B31" s="227" t="s">
        <v>705</v>
      </c>
      <c r="C31" s="413">
        <v>77671</v>
      </c>
      <c r="D31" s="413">
        <v>3128</v>
      </c>
      <c r="E31" s="413">
        <v>2762</v>
      </c>
      <c r="F31" s="86">
        <v>0</v>
      </c>
      <c r="G31" s="413">
        <v>33347</v>
      </c>
      <c r="H31" s="86">
        <v>0</v>
      </c>
      <c r="I31" s="413">
        <v>0</v>
      </c>
      <c r="J31" s="86">
        <v>0</v>
      </c>
      <c r="K31" s="304">
        <f t="shared" si="0"/>
        <v>2762</v>
      </c>
      <c r="L31" s="305">
        <f t="shared" si="1"/>
        <v>165.72</v>
      </c>
    </row>
    <row r="32" spans="1:13">
      <c r="A32" s="84">
        <v>22</v>
      </c>
      <c r="B32" s="227" t="s">
        <v>706</v>
      </c>
      <c r="C32" s="413">
        <v>202115</v>
      </c>
      <c r="D32" s="413">
        <v>10830</v>
      </c>
      <c r="E32" s="413">
        <v>8471</v>
      </c>
      <c r="F32" s="86">
        <v>0</v>
      </c>
      <c r="G32" s="413">
        <v>140935</v>
      </c>
      <c r="H32" s="86">
        <v>0</v>
      </c>
      <c r="I32" s="413">
        <v>0</v>
      </c>
      <c r="J32" s="86">
        <v>0</v>
      </c>
      <c r="K32" s="304">
        <f t="shared" si="0"/>
        <v>8471</v>
      </c>
      <c r="L32" s="305">
        <f t="shared" si="1"/>
        <v>508.26</v>
      </c>
    </row>
    <row r="33" spans="1:15">
      <c r="A33" s="84">
        <v>23</v>
      </c>
      <c r="B33" s="227" t="s">
        <v>707</v>
      </c>
      <c r="C33" s="413">
        <v>135240</v>
      </c>
      <c r="D33" s="413">
        <v>4992</v>
      </c>
      <c r="E33" s="413">
        <v>4299</v>
      </c>
      <c r="F33" s="86">
        <v>0</v>
      </c>
      <c r="G33" s="413">
        <v>74939</v>
      </c>
      <c r="H33" s="86">
        <v>0</v>
      </c>
      <c r="I33" s="413">
        <v>0</v>
      </c>
      <c r="J33" s="86">
        <v>0</v>
      </c>
      <c r="K33" s="304">
        <f t="shared" si="0"/>
        <v>4299</v>
      </c>
      <c r="L33" s="305">
        <f t="shared" si="1"/>
        <v>257.94</v>
      </c>
    </row>
    <row r="34" spans="1:15">
      <c r="A34" s="84">
        <v>24</v>
      </c>
      <c r="B34" s="227" t="s">
        <v>708</v>
      </c>
      <c r="C34" s="413">
        <v>53991</v>
      </c>
      <c r="D34" s="413">
        <v>3188</v>
      </c>
      <c r="E34" s="413">
        <v>2437</v>
      </c>
      <c r="F34" s="86">
        <v>0</v>
      </c>
      <c r="G34" s="413">
        <v>38005</v>
      </c>
      <c r="H34" s="86">
        <v>0</v>
      </c>
      <c r="I34" s="413">
        <v>0</v>
      </c>
      <c r="J34" s="86">
        <v>0</v>
      </c>
      <c r="K34" s="304">
        <f t="shared" si="0"/>
        <v>2437</v>
      </c>
      <c r="L34" s="305">
        <f t="shared" si="1"/>
        <v>146.22</v>
      </c>
    </row>
    <row r="35" spans="1:15">
      <c r="A35" s="84">
        <v>25</v>
      </c>
      <c r="B35" s="227" t="s">
        <v>709</v>
      </c>
      <c r="C35" s="413">
        <v>53267</v>
      </c>
      <c r="D35" s="413">
        <v>2727</v>
      </c>
      <c r="E35" s="413">
        <v>2199</v>
      </c>
      <c r="F35" s="86">
        <v>0</v>
      </c>
      <c r="G35" s="413">
        <v>39955</v>
      </c>
      <c r="H35" s="86">
        <v>0</v>
      </c>
      <c r="I35" s="413">
        <v>0</v>
      </c>
      <c r="J35" s="86">
        <v>0</v>
      </c>
      <c r="K35" s="304">
        <f t="shared" si="0"/>
        <v>2199</v>
      </c>
      <c r="L35" s="305">
        <f t="shared" si="1"/>
        <v>131.94</v>
      </c>
    </row>
    <row r="36" spans="1:15">
      <c r="A36" s="84">
        <v>26</v>
      </c>
      <c r="B36" s="227" t="s">
        <v>710</v>
      </c>
      <c r="C36" s="413">
        <v>83048</v>
      </c>
      <c r="D36" s="414">
        <v>5330</v>
      </c>
      <c r="E36" s="414">
        <v>4419</v>
      </c>
      <c r="F36" s="86">
        <v>0</v>
      </c>
      <c r="G36" s="414">
        <v>60325</v>
      </c>
      <c r="H36" s="86">
        <v>0</v>
      </c>
      <c r="I36" s="413">
        <v>0</v>
      </c>
      <c r="J36" s="86">
        <v>0</v>
      </c>
      <c r="K36" s="304">
        <f t="shared" si="0"/>
        <v>4419</v>
      </c>
      <c r="L36" s="305">
        <f t="shared" si="1"/>
        <v>265.14</v>
      </c>
    </row>
    <row r="37" spans="1:15">
      <c r="A37" s="84">
        <v>27</v>
      </c>
      <c r="B37" s="227" t="s">
        <v>711</v>
      </c>
      <c r="C37" s="413">
        <v>95241</v>
      </c>
      <c r="D37" s="413">
        <v>4447</v>
      </c>
      <c r="E37" s="413">
        <v>3508</v>
      </c>
      <c r="F37" s="86">
        <v>0</v>
      </c>
      <c r="G37" s="413">
        <v>46929</v>
      </c>
      <c r="H37" s="86">
        <v>0</v>
      </c>
      <c r="I37" s="413">
        <v>0</v>
      </c>
      <c r="J37" s="86">
        <v>0</v>
      </c>
      <c r="K37" s="304">
        <f t="shared" si="0"/>
        <v>3508</v>
      </c>
      <c r="L37" s="305">
        <f t="shared" si="1"/>
        <v>210.48</v>
      </c>
    </row>
    <row r="38" spans="1:15">
      <c r="A38" s="84">
        <v>28</v>
      </c>
      <c r="B38" s="227" t="s">
        <v>712</v>
      </c>
      <c r="C38" s="413">
        <v>58448</v>
      </c>
      <c r="D38" s="413">
        <v>3335</v>
      </c>
      <c r="E38" s="413">
        <v>2742</v>
      </c>
      <c r="F38" s="86">
        <v>0</v>
      </c>
      <c r="G38" s="413">
        <v>40580</v>
      </c>
      <c r="H38" s="86">
        <v>0</v>
      </c>
      <c r="I38" s="413">
        <v>0</v>
      </c>
      <c r="J38" s="86">
        <v>0</v>
      </c>
      <c r="K38" s="304">
        <f t="shared" si="0"/>
        <v>2742</v>
      </c>
      <c r="L38" s="305">
        <f t="shared" si="1"/>
        <v>164.52</v>
      </c>
    </row>
    <row r="39" spans="1:15">
      <c r="A39" s="84">
        <v>29</v>
      </c>
      <c r="B39" s="227" t="s">
        <v>713</v>
      </c>
      <c r="C39" s="413">
        <v>38534</v>
      </c>
      <c r="D39" s="413">
        <v>2324</v>
      </c>
      <c r="E39" s="413">
        <v>1720</v>
      </c>
      <c r="F39" s="86">
        <v>0</v>
      </c>
      <c r="G39" s="413">
        <v>26923</v>
      </c>
      <c r="H39" s="86">
        <v>0</v>
      </c>
      <c r="I39" s="413">
        <v>0</v>
      </c>
      <c r="J39" s="86">
        <v>0</v>
      </c>
      <c r="K39" s="304">
        <f t="shared" si="0"/>
        <v>1720</v>
      </c>
      <c r="L39" s="305">
        <f t="shared" si="1"/>
        <v>103.2</v>
      </c>
    </row>
    <row r="40" spans="1:15">
      <c r="A40" s="84">
        <v>30</v>
      </c>
      <c r="B40" s="227" t="s">
        <v>714</v>
      </c>
      <c r="C40" s="414">
        <v>122780</v>
      </c>
      <c r="D40" s="413">
        <v>6756</v>
      </c>
      <c r="E40" s="413">
        <v>5167</v>
      </c>
      <c r="F40" s="86">
        <v>0</v>
      </c>
      <c r="G40" s="413">
        <v>83303</v>
      </c>
      <c r="H40" s="86">
        <v>0</v>
      </c>
      <c r="I40" s="413">
        <v>0</v>
      </c>
      <c r="J40" s="86">
        <v>0</v>
      </c>
      <c r="K40" s="304">
        <f t="shared" si="0"/>
        <v>5167</v>
      </c>
      <c r="L40" s="305">
        <f t="shared" si="1"/>
        <v>310.02</v>
      </c>
    </row>
    <row r="41" spans="1:15" ht="15">
      <c r="A41" s="418"/>
      <c r="B41" s="395" t="s">
        <v>715</v>
      </c>
      <c r="C41" s="452">
        <f t="shared" ref="C41:K41" si="2">SUM(C11:C40)</f>
        <v>2813761</v>
      </c>
      <c r="D41" s="452">
        <f t="shared" si="2"/>
        <v>145522</v>
      </c>
      <c r="E41" s="452">
        <f t="shared" si="2"/>
        <v>117132</v>
      </c>
      <c r="F41" s="452">
        <f t="shared" si="2"/>
        <v>0</v>
      </c>
      <c r="G41" s="452">
        <f t="shared" si="2"/>
        <v>1827832</v>
      </c>
      <c r="H41" s="452">
        <f t="shared" si="2"/>
        <v>0</v>
      </c>
      <c r="I41" s="452">
        <f t="shared" si="2"/>
        <v>0</v>
      </c>
      <c r="J41" s="452">
        <f t="shared" si="2"/>
        <v>0</v>
      </c>
      <c r="K41" s="452">
        <f t="shared" si="2"/>
        <v>117132</v>
      </c>
      <c r="L41" s="866">
        <f t="shared" si="1"/>
        <v>7027.92</v>
      </c>
    </row>
    <row r="42" spans="1:15" ht="17.25" customHeight="1">
      <c r="A42" s="1299" t="s">
        <v>122</v>
      </c>
      <c r="B42" s="1300"/>
      <c r="C42" s="1300"/>
      <c r="D42" s="1300"/>
      <c r="E42" s="1300"/>
      <c r="F42" s="1300"/>
      <c r="G42" s="1300"/>
      <c r="H42" s="1300"/>
      <c r="I42" s="1300"/>
      <c r="J42" s="1300"/>
      <c r="K42" s="1301"/>
      <c r="L42" s="1301"/>
    </row>
    <row r="43" spans="1:15" ht="16.5">
      <c r="A43" s="531" t="s">
        <v>1024</v>
      </c>
      <c r="O43" s="865"/>
    </row>
    <row r="44" spans="1:15" s="13" customFormat="1" ht="15.75" customHeight="1">
      <c r="A44" s="959" t="s">
        <v>11</v>
      </c>
      <c r="B44" s="959"/>
      <c r="C44" s="1"/>
      <c r="D44" s="12"/>
      <c r="E44" s="12"/>
      <c r="H44" s="68"/>
      <c r="I44" s="68"/>
      <c r="K44" s="68" t="s">
        <v>12</v>
      </c>
    </row>
    <row r="45" spans="1:15" s="13" customFormat="1" ht="13.15" customHeight="1">
      <c r="I45" s="220"/>
      <c r="J45" s="894" t="s">
        <v>722</v>
      </c>
      <c r="K45" s="894"/>
      <c r="L45" s="894"/>
      <c r="M45" s="219"/>
    </row>
    <row r="46" spans="1:15" s="13" customFormat="1" ht="15.75" customHeight="1">
      <c r="I46" s="220"/>
      <c r="J46" s="894" t="s">
        <v>86</v>
      </c>
      <c r="K46" s="894"/>
      <c r="L46" s="894"/>
      <c r="M46" s="219"/>
    </row>
    <row r="47" spans="1:15" s="13" customFormat="1" ht="12.75">
      <c r="B47" s="12"/>
      <c r="C47" s="12"/>
      <c r="D47" s="12"/>
      <c r="E47" s="12"/>
      <c r="I47" s="220"/>
      <c r="J47" s="28" t="s">
        <v>723</v>
      </c>
      <c r="K47" s="28"/>
      <c r="L47" s="28"/>
      <c r="M47" s="220"/>
    </row>
  </sheetData>
  <mergeCells count="21">
    <mergeCell ref="K1:L1"/>
    <mergeCell ref="G7:J7"/>
    <mergeCell ref="A6:B6"/>
    <mergeCell ref="B5:L5"/>
    <mergeCell ref="A3:L3"/>
    <mergeCell ref="A2:L2"/>
    <mergeCell ref="J45:L45"/>
    <mergeCell ref="J46:L46"/>
    <mergeCell ref="L7:L9"/>
    <mergeCell ref="A42:L42"/>
    <mergeCell ref="A7:A9"/>
    <mergeCell ref="B7:B9"/>
    <mergeCell ref="K7:K9"/>
    <mergeCell ref="E8:F8"/>
    <mergeCell ref="I8:J8"/>
    <mergeCell ref="A44:B44"/>
    <mergeCell ref="C8:C9"/>
    <mergeCell ref="H8:H9"/>
    <mergeCell ref="G8:G9"/>
    <mergeCell ref="C7:F7"/>
    <mergeCell ref="D8:D9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7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B80"/>
  <sheetViews>
    <sheetView topLeftCell="A16" zoomScale="90" zoomScaleNormal="90" zoomScaleSheetLayoutView="100" workbookViewId="0">
      <pane xSplit="2" topLeftCell="C1" activePane="topRight" state="frozen"/>
      <selection activeCell="R15" sqref="R15"/>
      <selection pane="topRight" activeCell="O29" sqref="O29:U29"/>
    </sheetView>
  </sheetViews>
  <sheetFormatPr defaultRowHeight="12.75"/>
  <cols>
    <col min="1" max="1" width="4.7109375" style="130" customWidth="1"/>
    <col min="2" max="2" width="21.85546875" style="130" customWidth="1"/>
    <col min="3" max="3" width="9.140625" style="130" customWidth="1"/>
    <col min="4" max="4" width="7.85546875" style="130" customWidth="1"/>
    <col min="5" max="5" width="9.28515625" style="130" customWidth="1"/>
    <col min="6" max="6" width="9" style="130" customWidth="1"/>
    <col min="7" max="7" width="7.85546875" style="130" customWidth="1"/>
    <col min="8" max="8" width="8.5703125" style="130" customWidth="1"/>
    <col min="9" max="9" width="9.140625" style="130" customWidth="1"/>
    <col min="10" max="10" width="9.7109375" style="130" customWidth="1"/>
    <col min="11" max="11" width="9.5703125" style="130" customWidth="1"/>
    <col min="12" max="12" width="9.42578125" style="130" customWidth="1"/>
    <col min="13" max="17" width="8" style="130" customWidth="1"/>
    <col min="18" max="18" width="9" style="130" customWidth="1"/>
    <col min="19" max="19" width="8" style="130" customWidth="1"/>
    <col min="20" max="20" width="9.42578125" style="130" customWidth="1"/>
    <col min="21" max="21" width="9.140625" style="130" customWidth="1"/>
    <col min="22" max="22" width="9.5703125" style="130" customWidth="1"/>
    <col min="23" max="23" width="9.28515625" style="130" customWidth="1"/>
    <col min="24" max="16384" width="9.140625" style="130"/>
  </cols>
  <sheetData>
    <row r="1" spans="1:184" ht="15">
      <c r="O1" s="1316" t="s">
        <v>598</v>
      </c>
      <c r="P1" s="1316"/>
      <c r="Q1" s="1316"/>
      <c r="R1" s="1316"/>
      <c r="S1" s="1316"/>
      <c r="T1" s="1316"/>
      <c r="U1" s="1316"/>
    </row>
    <row r="2" spans="1:184" ht="15.75">
      <c r="A2" s="1317" t="s">
        <v>0</v>
      </c>
      <c r="B2" s="1317"/>
      <c r="C2" s="1317"/>
      <c r="D2" s="1317"/>
      <c r="E2" s="1317"/>
      <c r="F2" s="1317"/>
      <c r="G2" s="1317"/>
      <c r="H2" s="1317"/>
      <c r="I2" s="1317"/>
      <c r="J2" s="1317"/>
      <c r="K2" s="1317"/>
      <c r="L2" s="1317"/>
      <c r="M2" s="1317"/>
      <c r="N2" s="1317"/>
      <c r="O2" s="1317"/>
      <c r="P2" s="1317"/>
      <c r="Q2" s="1317"/>
      <c r="R2" s="1317"/>
      <c r="S2" s="1317"/>
      <c r="T2" s="1317"/>
      <c r="U2" s="1317"/>
      <c r="V2" s="1317"/>
      <c r="W2" s="1317"/>
    </row>
    <row r="3" spans="1:184" ht="18">
      <c r="B3" s="1318" t="s">
        <v>882</v>
      </c>
      <c r="C3" s="1318"/>
      <c r="D3" s="1318"/>
      <c r="E3" s="1318"/>
      <c r="F3" s="1318"/>
      <c r="G3" s="1318"/>
      <c r="H3" s="1318"/>
      <c r="I3" s="1318"/>
      <c r="J3" s="1318"/>
      <c r="K3" s="1318"/>
      <c r="L3" s="1318"/>
      <c r="M3" s="1318"/>
      <c r="N3" s="1318"/>
      <c r="O3" s="1318"/>
      <c r="P3" s="1318"/>
      <c r="Q3" s="1318"/>
      <c r="R3" s="1318"/>
      <c r="S3" s="1318"/>
      <c r="T3" s="1318"/>
      <c r="U3" s="1318"/>
    </row>
    <row r="4" spans="1:184" ht="15.75">
      <c r="B4" s="1319" t="s">
        <v>980</v>
      </c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1319"/>
      <c r="O4" s="1319"/>
      <c r="P4" s="1319"/>
      <c r="Q4" s="1319"/>
      <c r="R4" s="1319"/>
      <c r="S4" s="1319"/>
      <c r="T4" s="1319"/>
      <c r="U4" s="1319"/>
    </row>
    <row r="6" spans="1:184">
      <c r="A6" s="1320" t="s">
        <v>734</v>
      </c>
      <c r="B6" s="1320"/>
    </row>
    <row r="7" spans="1:184" ht="13.5" customHeight="1">
      <c r="A7" s="131"/>
      <c r="B7" s="131"/>
      <c r="V7" s="1321" t="s">
        <v>267</v>
      </c>
      <c r="W7" s="1321"/>
    </row>
    <row r="8" spans="1:184" ht="12.75" customHeight="1">
      <c r="A8" s="1328" t="s">
        <v>2</v>
      </c>
      <c r="B8" s="1328" t="s">
        <v>110</v>
      </c>
      <c r="C8" s="1330" t="s">
        <v>26</v>
      </c>
      <c r="D8" s="1331"/>
      <c r="E8" s="1331"/>
      <c r="F8" s="1331"/>
      <c r="G8" s="1331"/>
      <c r="H8" s="1331"/>
      <c r="I8" s="1331"/>
      <c r="J8" s="1331"/>
      <c r="K8" s="1332"/>
      <c r="L8" s="1330" t="s">
        <v>27</v>
      </c>
      <c r="M8" s="1331"/>
      <c r="N8" s="1331"/>
      <c r="O8" s="1331"/>
      <c r="P8" s="1331"/>
      <c r="Q8" s="1331"/>
      <c r="R8" s="1331"/>
      <c r="S8" s="1331"/>
      <c r="T8" s="1332"/>
      <c r="U8" s="1333" t="s">
        <v>150</v>
      </c>
      <c r="V8" s="1334"/>
      <c r="W8" s="1335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32"/>
      <c r="CW8" s="132"/>
      <c r="CX8" s="132"/>
      <c r="CY8" s="132"/>
      <c r="CZ8" s="132"/>
      <c r="DA8" s="132"/>
      <c r="DB8" s="132"/>
      <c r="DC8" s="132"/>
      <c r="DD8" s="132"/>
      <c r="DE8" s="132"/>
      <c r="DF8" s="132"/>
      <c r="DG8" s="132"/>
      <c r="DH8" s="132"/>
      <c r="DI8" s="132"/>
      <c r="DJ8" s="132"/>
      <c r="DK8" s="132"/>
      <c r="DL8" s="132"/>
      <c r="DM8" s="132"/>
      <c r="DN8" s="132"/>
      <c r="DO8" s="132"/>
      <c r="DP8" s="132"/>
      <c r="DQ8" s="132"/>
      <c r="DR8" s="132"/>
      <c r="DS8" s="132"/>
      <c r="DT8" s="132"/>
      <c r="DU8" s="132"/>
      <c r="DV8" s="132"/>
      <c r="DW8" s="132"/>
      <c r="DX8" s="132"/>
      <c r="DY8" s="132"/>
      <c r="DZ8" s="132"/>
      <c r="EA8" s="132"/>
      <c r="EB8" s="132"/>
      <c r="EC8" s="132"/>
      <c r="ED8" s="132"/>
      <c r="EE8" s="132"/>
      <c r="EF8" s="132"/>
      <c r="EG8" s="132"/>
      <c r="EH8" s="132"/>
      <c r="EI8" s="132"/>
      <c r="EJ8" s="132"/>
      <c r="EK8" s="132"/>
      <c r="EL8" s="132"/>
      <c r="EM8" s="132"/>
      <c r="EN8" s="132"/>
      <c r="EO8" s="132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32"/>
      <c r="FA8" s="132"/>
      <c r="FB8" s="132"/>
      <c r="FC8" s="132"/>
      <c r="FD8" s="132"/>
      <c r="FE8" s="132"/>
      <c r="FF8" s="132"/>
      <c r="FG8" s="132"/>
      <c r="FH8" s="132"/>
      <c r="FI8" s="132"/>
      <c r="FJ8" s="132"/>
      <c r="FK8" s="132"/>
      <c r="FL8" s="132"/>
      <c r="FM8" s="132"/>
      <c r="FN8" s="132"/>
      <c r="FO8" s="132"/>
      <c r="FP8" s="132"/>
      <c r="FQ8" s="132"/>
      <c r="FR8" s="132"/>
      <c r="FS8" s="132"/>
      <c r="FT8" s="132"/>
      <c r="FU8" s="132"/>
      <c r="FV8" s="132"/>
      <c r="FW8" s="132"/>
      <c r="FX8" s="132"/>
      <c r="FY8" s="132"/>
      <c r="FZ8" s="132"/>
      <c r="GA8" s="132"/>
      <c r="GB8" s="132"/>
    </row>
    <row r="9" spans="1:184" ht="12.75" customHeight="1">
      <c r="A9" s="1329"/>
      <c r="B9" s="1329"/>
      <c r="C9" s="1313" t="s">
        <v>182</v>
      </c>
      <c r="D9" s="1314"/>
      <c r="E9" s="1315"/>
      <c r="F9" s="1313" t="s">
        <v>183</v>
      </c>
      <c r="G9" s="1314"/>
      <c r="H9" s="1315"/>
      <c r="I9" s="1313" t="s">
        <v>18</v>
      </c>
      <c r="J9" s="1314"/>
      <c r="K9" s="1315"/>
      <c r="L9" s="1313" t="s">
        <v>182</v>
      </c>
      <c r="M9" s="1314"/>
      <c r="N9" s="1315"/>
      <c r="O9" s="1313" t="s">
        <v>183</v>
      </c>
      <c r="P9" s="1314"/>
      <c r="Q9" s="1315"/>
      <c r="R9" s="1313" t="s">
        <v>18</v>
      </c>
      <c r="S9" s="1314"/>
      <c r="T9" s="1315"/>
      <c r="U9" s="1336"/>
      <c r="V9" s="1337"/>
      <c r="W9" s="1338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  <c r="CF9" s="132"/>
      <c r="CG9" s="132"/>
      <c r="CH9" s="132"/>
      <c r="CI9" s="132"/>
      <c r="CJ9" s="132"/>
      <c r="CK9" s="132"/>
      <c r="CL9" s="132"/>
      <c r="CM9" s="132"/>
      <c r="CN9" s="132"/>
      <c r="CO9" s="132"/>
      <c r="CP9" s="132"/>
      <c r="CQ9" s="132"/>
      <c r="CR9" s="132"/>
      <c r="CS9" s="132"/>
      <c r="CT9" s="132"/>
      <c r="CU9" s="132"/>
      <c r="CV9" s="132"/>
      <c r="CW9" s="132"/>
      <c r="CX9" s="132"/>
      <c r="CY9" s="132"/>
      <c r="CZ9" s="132"/>
      <c r="DA9" s="132"/>
      <c r="DB9" s="132"/>
      <c r="DC9" s="132"/>
      <c r="DD9" s="132"/>
      <c r="DE9" s="132"/>
      <c r="DF9" s="132"/>
      <c r="DG9" s="132"/>
      <c r="DH9" s="132"/>
      <c r="DI9" s="132"/>
      <c r="DJ9" s="132"/>
      <c r="DK9" s="132"/>
      <c r="DL9" s="132"/>
      <c r="DM9" s="132"/>
      <c r="DN9" s="132"/>
      <c r="DO9" s="132"/>
      <c r="DP9" s="132"/>
      <c r="DQ9" s="132"/>
      <c r="DR9" s="132"/>
      <c r="DS9" s="132"/>
      <c r="DT9" s="132"/>
      <c r="DU9" s="132"/>
      <c r="DV9" s="132"/>
      <c r="DW9" s="132"/>
      <c r="DX9" s="132"/>
      <c r="DY9" s="132"/>
      <c r="DZ9" s="132"/>
      <c r="EA9" s="132"/>
      <c r="EB9" s="132"/>
      <c r="EC9" s="132"/>
      <c r="ED9" s="132"/>
      <c r="EE9" s="132"/>
      <c r="EF9" s="132"/>
      <c r="EG9" s="132"/>
      <c r="EH9" s="132"/>
      <c r="EI9" s="132"/>
      <c r="EJ9" s="132"/>
      <c r="EK9" s="132"/>
      <c r="EL9" s="132"/>
      <c r="EM9" s="132"/>
      <c r="EN9" s="132"/>
      <c r="EO9" s="132"/>
      <c r="EP9" s="132"/>
      <c r="EQ9" s="132"/>
      <c r="ER9" s="132"/>
      <c r="ES9" s="132"/>
      <c r="ET9" s="132"/>
      <c r="EU9" s="132"/>
      <c r="EV9" s="132"/>
      <c r="EW9" s="132"/>
      <c r="EX9" s="132"/>
      <c r="EY9" s="132"/>
      <c r="EZ9" s="132"/>
      <c r="FA9" s="132"/>
      <c r="FB9" s="132"/>
      <c r="FC9" s="132"/>
      <c r="FD9" s="132"/>
      <c r="FE9" s="132"/>
      <c r="FF9" s="132"/>
      <c r="FG9" s="132"/>
      <c r="FH9" s="132"/>
      <c r="FI9" s="132"/>
      <c r="FJ9" s="132"/>
      <c r="FK9" s="132"/>
      <c r="FL9" s="132"/>
      <c r="FM9" s="132"/>
      <c r="FN9" s="132"/>
      <c r="FO9" s="132"/>
      <c r="FP9" s="132"/>
      <c r="FQ9" s="132"/>
      <c r="FR9" s="132"/>
      <c r="FS9" s="132"/>
      <c r="FT9" s="132"/>
      <c r="FU9" s="132"/>
      <c r="FV9" s="132"/>
      <c r="FW9" s="132"/>
      <c r="FX9" s="132"/>
      <c r="FY9" s="132"/>
      <c r="FZ9" s="132"/>
      <c r="GA9" s="132"/>
      <c r="GB9" s="132"/>
    </row>
    <row r="10" spans="1:184">
      <c r="A10" s="453"/>
      <c r="B10" s="453"/>
      <c r="C10" s="875" t="s">
        <v>268</v>
      </c>
      <c r="D10" s="876" t="s">
        <v>44</v>
      </c>
      <c r="E10" s="877" t="s">
        <v>45</v>
      </c>
      <c r="F10" s="875" t="s">
        <v>268</v>
      </c>
      <c r="G10" s="876" t="s">
        <v>44</v>
      </c>
      <c r="H10" s="877" t="s">
        <v>45</v>
      </c>
      <c r="I10" s="875" t="s">
        <v>268</v>
      </c>
      <c r="J10" s="876" t="s">
        <v>44</v>
      </c>
      <c r="K10" s="877" t="s">
        <v>45</v>
      </c>
      <c r="L10" s="875" t="s">
        <v>268</v>
      </c>
      <c r="M10" s="876" t="s">
        <v>44</v>
      </c>
      <c r="N10" s="877" t="s">
        <v>45</v>
      </c>
      <c r="O10" s="875" t="s">
        <v>268</v>
      </c>
      <c r="P10" s="876" t="s">
        <v>44</v>
      </c>
      <c r="Q10" s="877" t="s">
        <v>45</v>
      </c>
      <c r="R10" s="875" t="s">
        <v>268</v>
      </c>
      <c r="S10" s="876" t="s">
        <v>44</v>
      </c>
      <c r="T10" s="877" t="s">
        <v>45</v>
      </c>
      <c r="U10" s="453" t="s">
        <v>268</v>
      </c>
      <c r="V10" s="453" t="s">
        <v>44</v>
      </c>
      <c r="W10" s="453" t="s">
        <v>45</v>
      </c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32"/>
      <c r="BP10" s="132"/>
      <c r="BQ10" s="132"/>
      <c r="BR10" s="132"/>
      <c r="BS10" s="132"/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32"/>
      <c r="CE10" s="132"/>
      <c r="CF10" s="132"/>
      <c r="CG10" s="132"/>
      <c r="CH10" s="132"/>
      <c r="CI10" s="132"/>
      <c r="CJ10" s="132"/>
      <c r="CK10" s="132"/>
      <c r="CL10" s="132"/>
      <c r="CM10" s="132"/>
      <c r="CN10" s="132"/>
      <c r="CO10" s="132"/>
      <c r="CP10" s="132"/>
      <c r="CQ10" s="132"/>
      <c r="CR10" s="132"/>
      <c r="CS10" s="132"/>
      <c r="CT10" s="132"/>
      <c r="CU10" s="132"/>
      <c r="CV10" s="132"/>
      <c r="CW10" s="132"/>
      <c r="CX10" s="132"/>
      <c r="CY10" s="132"/>
      <c r="CZ10" s="132"/>
      <c r="DA10" s="132"/>
      <c r="DB10" s="132"/>
      <c r="DC10" s="132"/>
      <c r="DD10" s="132"/>
      <c r="DE10" s="132"/>
      <c r="DF10" s="132"/>
      <c r="DG10" s="132"/>
      <c r="DH10" s="132"/>
      <c r="DI10" s="132"/>
      <c r="DJ10" s="132"/>
      <c r="DK10" s="132"/>
      <c r="DL10" s="132"/>
      <c r="DM10" s="132"/>
      <c r="DN10" s="132"/>
      <c r="DO10" s="132"/>
      <c r="DP10" s="132"/>
      <c r="DQ10" s="132"/>
      <c r="DR10" s="132"/>
      <c r="DS10" s="132"/>
      <c r="DT10" s="132"/>
      <c r="DU10" s="132"/>
      <c r="DV10" s="132"/>
      <c r="DW10" s="132"/>
      <c r="DX10" s="132"/>
      <c r="DY10" s="132"/>
      <c r="DZ10" s="132"/>
      <c r="EA10" s="132"/>
      <c r="EB10" s="132"/>
      <c r="EC10" s="132"/>
      <c r="ED10" s="132"/>
      <c r="EE10" s="132"/>
      <c r="EF10" s="132"/>
      <c r="EG10" s="132"/>
      <c r="EH10" s="132"/>
      <c r="EI10" s="132"/>
      <c r="EJ10" s="132"/>
      <c r="EK10" s="132"/>
      <c r="EL10" s="132"/>
      <c r="EM10" s="132"/>
      <c r="EN10" s="132"/>
      <c r="EO10" s="132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32"/>
      <c r="FA10" s="132"/>
      <c r="FB10" s="132"/>
      <c r="FC10" s="132"/>
      <c r="FD10" s="132"/>
      <c r="FE10" s="132"/>
      <c r="FF10" s="132"/>
      <c r="FG10" s="132"/>
      <c r="FH10" s="132"/>
      <c r="FI10" s="132"/>
      <c r="FJ10" s="132"/>
      <c r="FK10" s="132"/>
      <c r="FL10" s="132"/>
      <c r="FM10" s="132"/>
      <c r="FN10" s="132"/>
      <c r="FO10" s="132"/>
      <c r="FP10" s="132"/>
      <c r="FQ10" s="132"/>
      <c r="FR10" s="132"/>
      <c r="FS10" s="132"/>
      <c r="FT10" s="132"/>
      <c r="FU10" s="132"/>
      <c r="FV10" s="132"/>
      <c r="FW10" s="132"/>
      <c r="FX10" s="132"/>
      <c r="FY10" s="132"/>
      <c r="FZ10" s="132"/>
      <c r="GA10" s="132"/>
      <c r="GB10" s="132"/>
    </row>
    <row r="11" spans="1:184">
      <c r="A11" s="453">
        <v>1</v>
      </c>
      <c r="B11" s="453">
        <v>2</v>
      </c>
      <c r="C11" s="453">
        <v>3</v>
      </c>
      <c r="D11" s="453">
        <v>4</v>
      </c>
      <c r="E11" s="453">
        <v>5</v>
      </c>
      <c r="F11" s="453">
        <v>7</v>
      </c>
      <c r="G11" s="453">
        <v>8</v>
      </c>
      <c r="H11" s="453">
        <v>9</v>
      </c>
      <c r="I11" s="453">
        <v>11</v>
      </c>
      <c r="J11" s="453">
        <v>12</v>
      </c>
      <c r="K11" s="453">
        <v>13</v>
      </c>
      <c r="L11" s="453">
        <v>15</v>
      </c>
      <c r="M11" s="453">
        <v>16</v>
      </c>
      <c r="N11" s="453">
        <v>17</v>
      </c>
      <c r="O11" s="453">
        <v>19</v>
      </c>
      <c r="P11" s="453">
        <v>20</v>
      </c>
      <c r="Q11" s="453">
        <v>21</v>
      </c>
      <c r="R11" s="453">
        <v>23</v>
      </c>
      <c r="S11" s="453">
        <v>24</v>
      </c>
      <c r="T11" s="453">
        <v>25</v>
      </c>
      <c r="U11" s="453">
        <v>27</v>
      </c>
      <c r="V11" s="453">
        <v>28</v>
      </c>
      <c r="W11" s="453">
        <v>29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</row>
    <row r="12" spans="1:184" ht="22.5" customHeight="1">
      <c r="A12" s="1323" t="s">
        <v>260</v>
      </c>
      <c r="B12" s="1324"/>
      <c r="C12" s="693"/>
      <c r="D12" s="693"/>
      <c r="E12" s="693"/>
      <c r="F12" s="693"/>
      <c r="G12" s="693"/>
      <c r="H12" s="693"/>
      <c r="I12" s="693"/>
      <c r="J12" s="693"/>
      <c r="K12" s="693"/>
      <c r="L12" s="693"/>
      <c r="M12" s="693"/>
      <c r="N12" s="693"/>
      <c r="O12" s="693"/>
      <c r="P12" s="693"/>
      <c r="Q12" s="693"/>
      <c r="R12" s="693"/>
      <c r="S12" s="693"/>
      <c r="T12" s="693"/>
      <c r="U12" s="694"/>
      <c r="V12" s="695"/>
      <c r="W12" s="695"/>
      <c r="X12" s="133"/>
      <c r="Y12" s="133"/>
      <c r="Z12" s="133"/>
      <c r="AA12" s="133"/>
      <c r="AB12" s="133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</row>
    <row r="13" spans="1:184" ht="39" customHeight="1">
      <c r="A13" s="237">
        <v>1</v>
      </c>
      <c r="B13" s="236" t="s">
        <v>132</v>
      </c>
      <c r="C13" s="511">
        <v>1027.699218</v>
      </c>
      <c r="D13" s="511">
        <v>387.35424</v>
      </c>
      <c r="E13" s="511">
        <v>602.41654199999994</v>
      </c>
      <c r="F13" s="511">
        <v>0</v>
      </c>
      <c r="G13" s="511">
        <v>0</v>
      </c>
      <c r="H13" s="511">
        <v>0</v>
      </c>
      <c r="I13" s="766">
        <f>C13+F13</f>
        <v>1027.699218</v>
      </c>
      <c r="J13" s="766">
        <f>D13+G13</f>
        <v>387.35424</v>
      </c>
      <c r="K13" s="766">
        <f>E13+H13</f>
        <v>602.41654199999994</v>
      </c>
      <c r="L13" s="511">
        <v>1001.3938019999998</v>
      </c>
      <c r="M13" s="511">
        <v>377.43935999999997</v>
      </c>
      <c r="N13" s="511">
        <v>586.99683800000003</v>
      </c>
      <c r="O13" s="511">
        <v>0</v>
      </c>
      <c r="P13" s="511">
        <v>0</v>
      </c>
      <c r="Q13" s="511">
        <v>0</v>
      </c>
      <c r="R13" s="766">
        <f>L13+O13</f>
        <v>1001.3938019999998</v>
      </c>
      <c r="S13" s="766">
        <f>M13+P13</f>
        <v>377.43935999999997</v>
      </c>
      <c r="T13" s="766">
        <f>N13+Q13</f>
        <v>586.99683800000003</v>
      </c>
      <c r="U13" s="766">
        <f>I13+R13</f>
        <v>2029.0930199999998</v>
      </c>
      <c r="V13" s="766">
        <f>S13+J13</f>
        <v>764.79359999999997</v>
      </c>
      <c r="W13" s="766">
        <f>T13+K13</f>
        <v>1189.41338</v>
      </c>
    </row>
    <row r="14" spans="1:184" ht="39" customHeight="1">
      <c r="A14" s="237">
        <v>2</v>
      </c>
      <c r="B14" s="238" t="s">
        <v>511</v>
      </c>
      <c r="C14" s="511">
        <v>9420.5583359999982</v>
      </c>
      <c r="D14" s="511">
        <v>3550.7404799999995</v>
      </c>
      <c r="E14" s="511">
        <v>5522.1411839999992</v>
      </c>
      <c r="F14" s="510">
        <v>7810.5028499999989</v>
      </c>
      <c r="G14" s="510">
        <v>2943.8879999999999</v>
      </c>
      <c r="H14" s="510">
        <v>4578.3591500000002</v>
      </c>
      <c r="I14" s="766">
        <f t="shared" ref="I14:K21" si="0">C14+F14</f>
        <v>17231.061185999999</v>
      </c>
      <c r="J14" s="766">
        <f t="shared" si="0"/>
        <v>6494.6284799999994</v>
      </c>
      <c r="K14" s="766">
        <f t="shared" si="0"/>
        <v>10100.500334</v>
      </c>
      <c r="L14" s="511">
        <v>9168.3340199999984</v>
      </c>
      <c r="M14" s="511">
        <v>3455.6736000000001</v>
      </c>
      <c r="N14" s="511">
        <v>5374.2923799999999</v>
      </c>
      <c r="O14" s="511">
        <v>7543.8472320000001</v>
      </c>
      <c r="P14" s="511">
        <v>2843.3817599999998</v>
      </c>
      <c r="Q14" s="511">
        <v>4422.0510080000004</v>
      </c>
      <c r="R14" s="766">
        <f t="shared" ref="R14:T17" si="1">L14+O14</f>
        <v>16712.181251999998</v>
      </c>
      <c r="S14" s="766">
        <f t="shared" si="1"/>
        <v>6299.0553600000003</v>
      </c>
      <c r="T14" s="766">
        <f t="shared" si="1"/>
        <v>9796.3433880000011</v>
      </c>
      <c r="U14" s="766">
        <f t="shared" ref="U14:U16" si="2">I14+R14</f>
        <v>33943.242438000001</v>
      </c>
      <c r="V14" s="766">
        <f t="shared" ref="V14:W21" si="3">S14+J14</f>
        <v>12793.68384</v>
      </c>
      <c r="W14" s="766">
        <f t="shared" si="3"/>
        <v>19896.843722000001</v>
      </c>
    </row>
    <row r="15" spans="1:184" ht="39" customHeight="1">
      <c r="A15" s="237">
        <v>3</v>
      </c>
      <c r="B15" s="238" t="s">
        <v>136</v>
      </c>
      <c r="C15" s="511">
        <v>4447.7344080000003</v>
      </c>
      <c r="D15" s="511">
        <v>1676.4134399999998</v>
      </c>
      <c r="E15" s="511">
        <v>2607.1721519999996</v>
      </c>
      <c r="F15" s="511">
        <v>5930.3125439999994</v>
      </c>
      <c r="G15" s="511">
        <v>2235.21792</v>
      </c>
      <c r="H15" s="511">
        <v>3476.2295360000003</v>
      </c>
      <c r="I15" s="766">
        <f t="shared" si="0"/>
        <v>10378.046952000001</v>
      </c>
      <c r="J15" s="766">
        <f t="shared" si="0"/>
        <v>3911.6313599999999</v>
      </c>
      <c r="K15" s="766">
        <f t="shared" si="0"/>
        <v>6083.4016879999999</v>
      </c>
      <c r="L15" s="511">
        <v>0</v>
      </c>
      <c r="M15" s="511">
        <v>0</v>
      </c>
      <c r="N15" s="511">
        <v>0</v>
      </c>
      <c r="O15" s="511">
        <v>0</v>
      </c>
      <c r="P15" s="511">
        <v>0</v>
      </c>
      <c r="Q15" s="511">
        <v>0</v>
      </c>
      <c r="R15" s="766">
        <f t="shared" si="1"/>
        <v>0</v>
      </c>
      <c r="S15" s="766">
        <f t="shared" si="1"/>
        <v>0</v>
      </c>
      <c r="T15" s="766">
        <f t="shared" si="1"/>
        <v>0</v>
      </c>
      <c r="U15" s="766">
        <f t="shared" si="2"/>
        <v>10378.046952000001</v>
      </c>
      <c r="V15" s="766">
        <f t="shared" si="3"/>
        <v>3911.6313599999999</v>
      </c>
      <c r="W15" s="766">
        <f t="shared" si="3"/>
        <v>6083.4016879999999</v>
      </c>
    </row>
    <row r="16" spans="1:184" ht="39" customHeight="1">
      <c r="A16" s="237">
        <v>4</v>
      </c>
      <c r="B16" s="238" t="s">
        <v>134</v>
      </c>
      <c r="C16" s="511">
        <v>256.92607799999996</v>
      </c>
      <c r="D16" s="511">
        <v>96.839040000000011</v>
      </c>
      <c r="E16" s="511">
        <v>150.604882</v>
      </c>
      <c r="F16" s="511">
        <v>0</v>
      </c>
      <c r="G16" s="511">
        <v>0</v>
      </c>
      <c r="H16" s="511">
        <v>0</v>
      </c>
      <c r="I16" s="766">
        <f t="shared" si="0"/>
        <v>256.92607799999996</v>
      </c>
      <c r="J16" s="766">
        <f t="shared" si="0"/>
        <v>96.839040000000011</v>
      </c>
      <c r="K16" s="766">
        <f t="shared" si="0"/>
        <v>150.604882</v>
      </c>
      <c r="L16" s="511">
        <v>250.34972399999998</v>
      </c>
      <c r="M16" s="511">
        <v>94.360319999999987</v>
      </c>
      <c r="N16" s="511">
        <v>146.749956</v>
      </c>
      <c r="O16" s="511">
        <v>0</v>
      </c>
      <c r="P16" s="511">
        <v>0</v>
      </c>
      <c r="Q16" s="511">
        <v>0</v>
      </c>
      <c r="R16" s="766">
        <f t="shared" si="1"/>
        <v>250.34972399999998</v>
      </c>
      <c r="S16" s="766">
        <f t="shared" si="1"/>
        <v>94.360319999999987</v>
      </c>
      <c r="T16" s="766">
        <f t="shared" si="1"/>
        <v>146.749956</v>
      </c>
      <c r="U16" s="766">
        <f t="shared" si="2"/>
        <v>507.27580199999994</v>
      </c>
      <c r="V16" s="766">
        <f t="shared" si="3"/>
        <v>191.19936000000001</v>
      </c>
      <c r="W16" s="766">
        <f t="shared" si="3"/>
        <v>297.35483799999997</v>
      </c>
    </row>
    <row r="17" spans="1:23" ht="39" customHeight="1">
      <c r="A17" s="237">
        <v>5</v>
      </c>
      <c r="B17" s="236" t="s">
        <v>135</v>
      </c>
      <c r="C17" s="691">
        <v>409.11951599999998</v>
      </c>
      <c r="D17" s="691">
        <v>154.20287999999999</v>
      </c>
      <c r="E17" s="691">
        <v>239.81760399999999</v>
      </c>
      <c r="F17" s="511">
        <v>0</v>
      </c>
      <c r="G17" s="511">
        <v>0</v>
      </c>
      <c r="H17" s="511">
        <v>0</v>
      </c>
      <c r="I17" s="766">
        <f t="shared" si="0"/>
        <v>409.11951599999998</v>
      </c>
      <c r="J17" s="766">
        <f t="shared" si="0"/>
        <v>154.20287999999999</v>
      </c>
      <c r="K17" s="766">
        <f t="shared" si="0"/>
        <v>239.81760399999999</v>
      </c>
      <c r="L17" s="511">
        <v>281.34161999999998</v>
      </c>
      <c r="M17" s="511">
        <v>106.04159999999997</v>
      </c>
      <c r="N17" s="511">
        <v>164.91677999999999</v>
      </c>
      <c r="O17" s="511">
        <v>0</v>
      </c>
      <c r="P17" s="511">
        <v>0</v>
      </c>
      <c r="Q17" s="511">
        <v>0</v>
      </c>
      <c r="R17" s="766">
        <f t="shared" si="1"/>
        <v>281.34161999999998</v>
      </c>
      <c r="S17" s="766">
        <f t="shared" si="1"/>
        <v>106.04159999999997</v>
      </c>
      <c r="T17" s="766">
        <f t="shared" si="1"/>
        <v>164.91677999999999</v>
      </c>
      <c r="U17" s="766">
        <f>I17+R17</f>
        <v>690.4611359999999</v>
      </c>
      <c r="V17" s="766">
        <f t="shared" si="3"/>
        <v>260.24447999999995</v>
      </c>
      <c r="W17" s="766">
        <f t="shared" si="3"/>
        <v>404.73438399999998</v>
      </c>
    </row>
    <row r="18" spans="1:23" ht="22.5" customHeight="1">
      <c r="A18" s="1323" t="s">
        <v>261</v>
      </c>
      <c r="B18" s="1325"/>
      <c r="C18" s="692"/>
      <c r="D18" s="692"/>
      <c r="E18" s="692"/>
      <c r="F18" s="692"/>
      <c r="G18" s="692"/>
      <c r="H18" s="692"/>
      <c r="I18" s="867">
        <f t="shared" si="0"/>
        <v>0</v>
      </c>
      <c r="J18" s="867">
        <f t="shared" si="0"/>
        <v>0</v>
      </c>
      <c r="K18" s="867">
        <f t="shared" si="0"/>
        <v>0</v>
      </c>
      <c r="L18" s="692"/>
      <c r="M18" s="692"/>
      <c r="N18" s="692"/>
      <c r="O18" s="692"/>
      <c r="P18" s="692"/>
      <c r="Q18" s="692"/>
      <c r="R18" s="692"/>
      <c r="S18" s="692"/>
      <c r="T18" s="692"/>
      <c r="U18" s="867">
        <f t="shared" ref="U18:U21" si="4">I18+R18</f>
        <v>0</v>
      </c>
      <c r="V18" s="867">
        <f t="shared" si="3"/>
        <v>0</v>
      </c>
      <c r="W18" s="867">
        <f t="shared" si="3"/>
        <v>0</v>
      </c>
    </row>
    <row r="19" spans="1:23" ht="39" customHeight="1">
      <c r="A19" s="237">
        <v>6</v>
      </c>
      <c r="B19" s="236" t="s">
        <v>137</v>
      </c>
      <c r="C19" s="511">
        <v>0</v>
      </c>
      <c r="D19" s="511">
        <v>0</v>
      </c>
      <c r="E19" s="511">
        <v>0</v>
      </c>
      <c r="F19" s="511">
        <v>0</v>
      </c>
      <c r="G19" s="511">
        <v>0</v>
      </c>
      <c r="H19" s="511">
        <v>0</v>
      </c>
      <c r="I19" s="766">
        <f t="shared" si="0"/>
        <v>0</v>
      </c>
      <c r="J19" s="766">
        <f t="shared" si="0"/>
        <v>0</v>
      </c>
      <c r="K19" s="766">
        <f t="shared" si="0"/>
        <v>0</v>
      </c>
      <c r="L19" s="511">
        <v>0</v>
      </c>
      <c r="M19" s="511">
        <v>0</v>
      </c>
      <c r="N19" s="511">
        <v>0</v>
      </c>
      <c r="O19" s="511">
        <v>0</v>
      </c>
      <c r="P19" s="511">
        <v>0</v>
      </c>
      <c r="Q19" s="511">
        <v>0</v>
      </c>
      <c r="R19" s="511">
        <v>0</v>
      </c>
      <c r="S19" s="511">
        <v>0</v>
      </c>
      <c r="T19" s="511">
        <v>0</v>
      </c>
      <c r="U19" s="766">
        <f t="shared" si="4"/>
        <v>0</v>
      </c>
      <c r="V19" s="766">
        <f t="shared" si="3"/>
        <v>0</v>
      </c>
      <c r="W19" s="766">
        <f t="shared" si="3"/>
        <v>0</v>
      </c>
    </row>
    <row r="20" spans="1:23" ht="39" customHeight="1">
      <c r="A20" s="237">
        <v>7</v>
      </c>
      <c r="B20" s="236" t="s">
        <v>138</v>
      </c>
      <c r="C20" s="511">
        <v>2260.3300559999998</v>
      </c>
      <c r="D20" s="511">
        <v>851.95007999999984</v>
      </c>
      <c r="E20" s="511">
        <v>1324.9598639999999</v>
      </c>
      <c r="F20" s="511">
        <v>1506.8867039999998</v>
      </c>
      <c r="G20" s="511">
        <v>567.96672000000001</v>
      </c>
      <c r="H20" s="511">
        <v>883.30657599999995</v>
      </c>
      <c r="I20" s="766">
        <f t="shared" si="0"/>
        <v>3767.2167599999993</v>
      </c>
      <c r="J20" s="766">
        <f t="shared" si="0"/>
        <v>1419.9168</v>
      </c>
      <c r="K20" s="766">
        <f t="shared" si="0"/>
        <v>2208.2664399999999</v>
      </c>
      <c r="L20" s="511">
        <v>0</v>
      </c>
      <c r="M20" s="511">
        <v>0</v>
      </c>
      <c r="N20" s="511">
        <v>0</v>
      </c>
      <c r="O20" s="511">
        <v>0</v>
      </c>
      <c r="P20" s="511">
        <v>0</v>
      </c>
      <c r="Q20" s="511">
        <v>0</v>
      </c>
      <c r="R20" s="511">
        <v>0</v>
      </c>
      <c r="S20" s="511">
        <v>0</v>
      </c>
      <c r="T20" s="511">
        <v>0</v>
      </c>
      <c r="U20" s="766">
        <f t="shared" si="4"/>
        <v>3767.2167599999993</v>
      </c>
      <c r="V20" s="766">
        <f t="shared" si="3"/>
        <v>1419.9168</v>
      </c>
      <c r="W20" s="766">
        <f t="shared" si="3"/>
        <v>2208.2664399999999</v>
      </c>
    </row>
    <row r="21" spans="1:23" ht="39" customHeight="1">
      <c r="A21" s="237">
        <v>8</v>
      </c>
      <c r="B21" s="238" t="s">
        <v>1014</v>
      </c>
      <c r="C21" s="511">
        <v>642.05794800000001</v>
      </c>
      <c r="D21" s="511">
        <v>242.00064000000003</v>
      </c>
      <c r="E21" s="511">
        <v>376.36141199999997</v>
      </c>
      <c r="F21" s="511">
        <v>428.03863200000001</v>
      </c>
      <c r="G21" s="511">
        <v>161.33375999999998</v>
      </c>
      <c r="H21" s="511">
        <v>250.90760800000001</v>
      </c>
      <c r="I21" s="766">
        <f t="shared" si="0"/>
        <v>1070.0965799999999</v>
      </c>
      <c r="J21" s="766">
        <f t="shared" si="0"/>
        <v>403.33440000000002</v>
      </c>
      <c r="K21" s="766">
        <f t="shared" si="0"/>
        <v>627.26901999999995</v>
      </c>
      <c r="L21" s="511">
        <v>0</v>
      </c>
      <c r="M21" s="511">
        <v>0</v>
      </c>
      <c r="N21" s="511">
        <v>0</v>
      </c>
      <c r="O21" s="511">
        <v>0</v>
      </c>
      <c r="P21" s="511">
        <v>0</v>
      </c>
      <c r="Q21" s="511">
        <v>0</v>
      </c>
      <c r="R21" s="511">
        <v>0</v>
      </c>
      <c r="S21" s="511">
        <v>0</v>
      </c>
      <c r="T21" s="511">
        <v>0</v>
      </c>
      <c r="U21" s="766">
        <f t="shared" si="4"/>
        <v>1070.0965799999999</v>
      </c>
      <c r="V21" s="766">
        <f t="shared" si="3"/>
        <v>403.33440000000002</v>
      </c>
      <c r="W21" s="766">
        <f t="shared" si="3"/>
        <v>627.26901999999995</v>
      </c>
    </row>
    <row r="22" spans="1:23" ht="24" customHeight="1">
      <c r="A22" s="237"/>
      <c r="B22" s="238"/>
      <c r="C22" s="511"/>
      <c r="D22" s="511"/>
      <c r="E22" s="511"/>
      <c r="F22" s="511"/>
      <c r="G22" s="511"/>
      <c r="H22" s="511"/>
      <c r="I22" s="766"/>
      <c r="J22" s="766"/>
      <c r="K22" s="766"/>
      <c r="L22" s="511"/>
      <c r="M22" s="511"/>
      <c r="N22" s="511"/>
      <c r="O22" s="511"/>
      <c r="P22" s="511"/>
      <c r="Q22" s="511"/>
      <c r="R22" s="511"/>
      <c r="S22" s="511"/>
      <c r="T22" s="511"/>
      <c r="U22" s="766"/>
      <c r="V22" s="766"/>
      <c r="W22" s="766"/>
    </row>
    <row r="23" spans="1:23" ht="39" customHeight="1">
      <c r="A23" s="237"/>
      <c r="B23" s="238" t="s">
        <v>1015</v>
      </c>
      <c r="C23" s="511"/>
      <c r="D23" s="511"/>
      <c r="E23" s="511"/>
      <c r="F23" s="511"/>
      <c r="G23" s="511"/>
      <c r="H23" s="511"/>
      <c r="I23" s="766"/>
      <c r="J23" s="766"/>
      <c r="K23" s="766"/>
      <c r="L23" s="511"/>
      <c r="M23" s="511"/>
      <c r="N23" s="511"/>
      <c r="O23" s="511"/>
      <c r="P23" s="511"/>
      <c r="Q23" s="511"/>
      <c r="R23" s="511"/>
      <c r="S23" s="511"/>
      <c r="T23" s="511"/>
      <c r="U23" s="766">
        <v>2377.4054579999997</v>
      </c>
      <c r="V23" s="766">
        <v>896.07743999999991</v>
      </c>
      <c r="W23" s="766">
        <v>1393.587102</v>
      </c>
    </row>
    <row r="24" spans="1:23" ht="39" customHeight="1">
      <c r="A24" s="454"/>
      <c r="B24" s="455" t="s">
        <v>715</v>
      </c>
      <c r="C24" s="513">
        <f t="shared" ref="C24:W24" si="5">SUM(C13:C23)</f>
        <v>18464.42556</v>
      </c>
      <c r="D24" s="513">
        <f t="shared" si="5"/>
        <v>6959.5007999999989</v>
      </c>
      <c r="E24" s="513">
        <f t="shared" si="5"/>
        <v>10823.473639999998</v>
      </c>
      <c r="F24" s="513">
        <f t="shared" si="5"/>
        <v>15675.740729999998</v>
      </c>
      <c r="G24" s="513">
        <f t="shared" si="5"/>
        <v>5908.4063999999998</v>
      </c>
      <c r="H24" s="513">
        <f t="shared" si="5"/>
        <v>9188.8028700000013</v>
      </c>
      <c r="I24" s="513">
        <f t="shared" si="5"/>
        <v>34140.166289999994</v>
      </c>
      <c r="J24" s="513">
        <f t="shared" si="5"/>
        <v>12867.907200000001</v>
      </c>
      <c r="K24" s="513">
        <f t="shared" si="5"/>
        <v>20012.27651</v>
      </c>
      <c r="L24" s="513">
        <f t="shared" si="5"/>
        <v>10701.419165999998</v>
      </c>
      <c r="M24" s="513">
        <f t="shared" si="5"/>
        <v>4033.5148799999997</v>
      </c>
      <c r="N24" s="513">
        <f t="shared" si="5"/>
        <v>6272.9559539999991</v>
      </c>
      <c r="O24" s="513">
        <f t="shared" si="5"/>
        <v>7543.8472320000001</v>
      </c>
      <c r="P24" s="513">
        <f t="shared" si="5"/>
        <v>2843.3817599999998</v>
      </c>
      <c r="Q24" s="513">
        <f t="shared" si="5"/>
        <v>4422.0510080000004</v>
      </c>
      <c r="R24" s="513">
        <f t="shared" si="5"/>
        <v>18245.266397999996</v>
      </c>
      <c r="S24" s="513">
        <f t="shared" si="5"/>
        <v>6876.8966399999999</v>
      </c>
      <c r="T24" s="513">
        <f t="shared" si="5"/>
        <v>10695.006961999999</v>
      </c>
      <c r="U24" s="883">
        <f t="shared" si="5"/>
        <v>54762.838146000002</v>
      </c>
      <c r="V24" s="883">
        <f t="shared" si="5"/>
        <v>20640.881279999998</v>
      </c>
      <c r="W24" s="883">
        <f t="shared" si="5"/>
        <v>32100.870574</v>
      </c>
    </row>
    <row r="25" spans="1:23">
      <c r="A25" s="134"/>
      <c r="B25" s="134"/>
    </row>
    <row r="29" spans="1:23">
      <c r="A29" s="1326"/>
      <c r="B29" s="1326"/>
      <c r="C29" s="1326"/>
      <c r="D29" s="1326"/>
      <c r="E29" s="1326"/>
      <c r="F29" s="1326"/>
      <c r="G29" s="1326"/>
      <c r="H29" s="1326"/>
      <c r="I29" s="1326"/>
      <c r="J29" s="878"/>
      <c r="K29" s="878"/>
      <c r="L29" s="878"/>
      <c r="M29" s="878"/>
      <c r="N29" s="878"/>
      <c r="O29" s="1326"/>
      <c r="P29" s="1326"/>
      <c r="Q29" s="1326"/>
      <c r="R29" s="1326"/>
      <c r="S29" s="1326"/>
      <c r="T29" s="1326"/>
      <c r="U29" s="1326"/>
    </row>
    <row r="31" spans="1:23" ht="15.75">
      <c r="A31" s="135" t="s">
        <v>11</v>
      </c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R31" s="1327" t="s">
        <v>12</v>
      </c>
      <c r="S31" s="1327"/>
      <c r="T31" s="1327"/>
      <c r="U31" s="1327"/>
    </row>
    <row r="32" spans="1:23" ht="15.75">
      <c r="A32" s="1322" t="s">
        <v>13</v>
      </c>
      <c r="B32" s="1322"/>
      <c r="C32" s="1322"/>
      <c r="D32" s="1322"/>
      <c r="E32" s="1322"/>
      <c r="F32" s="1322"/>
      <c r="G32" s="1322"/>
      <c r="H32" s="1322"/>
      <c r="I32" s="1322"/>
      <c r="J32" s="1322"/>
      <c r="K32" s="1322"/>
      <c r="L32" s="1322"/>
      <c r="M32" s="1322"/>
      <c r="N32" s="1322"/>
      <c r="O32" s="1322"/>
      <c r="P32" s="1322"/>
      <c r="Q32" s="1322"/>
      <c r="R32" s="1322"/>
      <c r="S32" s="1322"/>
      <c r="T32" s="1322"/>
      <c r="U32" s="1322"/>
    </row>
    <row r="33" spans="1:23" ht="15.75">
      <c r="A33" s="1322" t="s">
        <v>14</v>
      </c>
      <c r="B33" s="1322"/>
      <c r="C33" s="1322"/>
      <c r="D33" s="1322"/>
      <c r="E33" s="1322"/>
      <c r="F33" s="1322"/>
      <c r="G33" s="1322"/>
      <c r="H33" s="1322"/>
      <c r="I33" s="1322"/>
      <c r="J33" s="1322"/>
      <c r="K33" s="1322"/>
      <c r="L33" s="1322"/>
      <c r="M33" s="1322"/>
      <c r="N33" s="1322"/>
      <c r="O33" s="1322"/>
      <c r="P33" s="1322"/>
      <c r="Q33" s="1322"/>
      <c r="R33" s="1322"/>
      <c r="S33" s="1322"/>
      <c r="T33" s="1322"/>
      <c r="U33" s="1322"/>
    </row>
    <row r="34" spans="1:23">
      <c r="R34" s="1320" t="s">
        <v>83</v>
      </c>
      <c r="S34" s="1320"/>
      <c r="T34" s="1320"/>
      <c r="U34" s="1320"/>
      <c r="V34" s="1320"/>
      <c r="W34" s="1320"/>
    </row>
    <row r="60" spans="4:11">
      <c r="G60" s="505"/>
      <c r="K60" s="505"/>
    </row>
    <row r="61" spans="4:11">
      <c r="D61" s="507"/>
      <c r="E61" s="507"/>
      <c r="F61" s="509"/>
      <c r="G61" s="509"/>
      <c r="H61" s="509"/>
      <c r="I61" s="507"/>
    </row>
    <row r="62" spans="4:11">
      <c r="D62" s="507"/>
      <c r="E62" s="508"/>
      <c r="F62" s="509"/>
      <c r="G62" s="509"/>
      <c r="H62" s="509"/>
      <c r="I62" s="508"/>
      <c r="J62" s="505"/>
      <c r="K62" s="505"/>
    </row>
    <row r="63" spans="4:11">
      <c r="D63" s="507"/>
      <c r="E63" s="508"/>
      <c r="F63" s="509"/>
      <c r="G63" s="509"/>
      <c r="H63" s="509"/>
      <c r="I63" s="508"/>
      <c r="J63" s="505"/>
    </row>
    <row r="64" spans="4:11">
      <c r="D64" s="507"/>
      <c r="E64" s="507"/>
      <c r="F64" s="509"/>
      <c r="G64" s="509"/>
      <c r="H64" s="509"/>
      <c r="I64" s="507"/>
    </row>
    <row r="65" spans="4:13">
      <c r="D65" s="506"/>
      <c r="E65" s="507"/>
      <c r="F65" s="509"/>
      <c r="G65" s="509"/>
      <c r="H65" s="509"/>
    </row>
    <row r="67" spans="4:13">
      <c r="E67" s="512"/>
      <c r="F67" s="509"/>
      <c r="G67" s="509"/>
      <c r="H67" s="509"/>
    </row>
    <row r="68" spans="4:13">
      <c r="K68" s="505"/>
      <c r="M68" s="505"/>
    </row>
    <row r="69" spans="4:13">
      <c r="E69" s="505"/>
    </row>
    <row r="72" spans="4:13">
      <c r="G72" s="505"/>
      <c r="K72" s="505"/>
    </row>
    <row r="73" spans="4:13">
      <c r="D73" s="507"/>
      <c r="E73" s="508"/>
      <c r="F73" s="509"/>
      <c r="G73" s="509"/>
      <c r="H73" s="509"/>
      <c r="I73" s="507"/>
    </row>
    <row r="74" spans="4:13">
      <c r="D74" s="507"/>
      <c r="E74" s="508"/>
      <c r="F74" s="509"/>
      <c r="G74" s="509"/>
      <c r="H74" s="509"/>
      <c r="I74" s="508"/>
      <c r="J74" s="505"/>
      <c r="K74" s="505"/>
    </row>
    <row r="75" spans="4:13">
      <c r="D75" s="507"/>
      <c r="E75" s="508"/>
      <c r="F75" s="509"/>
      <c r="G75" s="509"/>
      <c r="H75" s="509"/>
      <c r="I75" s="508"/>
      <c r="J75" s="505"/>
    </row>
    <row r="76" spans="4:13">
      <c r="D76" s="507"/>
      <c r="E76" s="507"/>
      <c r="F76" s="509"/>
      <c r="G76" s="509"/>
      <c r="H76" s="509"/>
      <c r="I76" s="507"/>
    </row>
    <row r="77" spans="4:13">
      <c r="D77" s="506"/>
      <c r="E77" s="507"/>
      <c r="F77" s="509"/>
      <c r="G77" s="509"/>
      <c r="H77" s="509"/>
    </row>
    <row r="80" spans="4:13">
      <c r="E80" s="505"/>
    </row>
  </sheetData>
  <mergeCells count="25">
    <mergeCell ref="A32:U32"/>
    <mergeCell ref="A33:U33"/>
    <mergeCell ref="R34:W34"/>
    <mergeCell ref="R9:T9"/>
    <mergeCell ref="A12:B12"/>
    <mergeCell ref="A18:B18"/>
    <mergeCell ref="A29:I29"/>
    <mergeCell ref="O29:U29"/>
    <mergeCell ref="R31:U31"/>
    <mergeCell ref="A8:A9"/>
    <mergeCell ref="B8:B9"/>
    <mergeCell ref="C8:K8"/>
    <mergeCell ref="L8:T8"/>
    <mergeCell ref="U8:W9"/>
    <mergeCell ref="C9:E9"/>
    <mergeCell ref="F9:H9"/>
    <mergeCell ref="I9:K9"/>
    <mergeCell ref="L9:N9"/>
    <mergeCell ref="O9:Q9"/>
    <mergeCell ref="O1:U1"/>
    <mergeCell ref="A2:W2"/>
    <mergeCell ref="B3:U3"/>
    <mergeCell ref="B4:U4"/>
    <mergeCell ref="A6:B6"/>
    <mergeCell ref="V7:W7"/>
  </mergeCells>
  <printOptions horizontalCentered="1"/>
  <pageMargins left="0.70866141732283472" right="0.70866141732283472" top="0.23622047244094491" bottom="0" header="0.31496062992125984" footer="0.31496062992125984"/>
  <pageSetup paperSize="9" scale="63" orientation="landscape" r:id="rId1"/>
  <colBreaks count="1" manualBreakCount="1">
    <brk id="23" max="1048575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5"/>
  <sheetViews>
    <sheetView topLeftCell="A10" zoomScaleSheetLayoutView="78" workbookViewId="0">
      <selection activeCell="N28" sqref="N28"/>
    </sheetView>
  </sheetViews>
  <sheetFormatPr defaultColWidth="9.140625" defaultRowHeight="12.75"/>
  <cols>
    <col min="1" max="1" width="7.42578125" style="126" customWidth="1"/>
    <col min="2" max="2" width="19" style="126" customWidth="1"/>
    <col min="3" max="3" width="11" style="126" customWidth="1"/>
    <col min="4" max="4" width="10" style="126" customWidth="1"/>
    <col min="5" max="5" width="14.28515625" style="126" customWidth="1"/>
    <col min="6" max="6" width="14.7109375" style="126" customWidth="1"/>
    <col min="7" max="7" width="15.28515625" style="126" customWidth="1"/>
    <col min="8" max="8" width="14.5703125" style="126" customWidth="1"/>
    <col min="9" max="9" width="12.7109375" style="126" customWidth="1"/>
    <col min="10" max="10" width="14" style="126" customWidth="1"/>
    <col min="11" max="11" width="10.85546875" style="126" customWidth="1"/>
    <col min="12" max="12" width="10.7109375" style="126" customWidth="1"/>
    <col min="13" max="16384" width="9.140625" style="126"/>
  </cols>
  <sheetData>
    <row r="1" spans="1:16" s="71" customFormat="1">
      <c r="E1" s="1339"/>
      <c r="F1" s="1339"/>
      <c r="G1" s="1339"/>
      <c r="H1" s="1339"/>
      <c r="I1" s="1339"/>
      <c r="K1" s="627" t="s">
        <v>841</v>
      </c>
    </row>
    <row r="2" spans="1:16" s="71" customFormat="1" ht="15">
      <c r="A2" s="1340" t="s">
        <v>0</v>
      </c>
      <c r="B2" s="1340"/>
      <c r="C2" s="1340"/>
      <c r="D2" s="1340"/>
      <c r="E2" s="1340"/>
      <c r="F2" s="1340"/>
      <c r="G2" s="1340"/>
      <c r="H2" s="1340"/>
      <c r="I2" s="1340"/>
      <c r="J2" s="1340"/>
    </row>
    <row r="3" spans="1:16" s="71" customFormat="1" ht="20.25">
      <c r="A3" s="1045" t="s">
        <v>882</v>
      </c>
      <c r="B3" s="1045"/>
      <c r="C3" s="1045"/>
      <c r="D3" s="1045"/>
      <c r="E3" s="1045"/>
      <c r="F3" s="1045"/>
      <c r="G3" s="1045"/>
      <c r="H3" s="1045"/>
      <c r="I3" s="1045"/>
      <c r="J3" s="1045"/>
    </row>
    <row r="4" spans="1:16" s="71" customFormat="1" ht="14.25" customHeight="1"/>
    <row r="5" spans="1:16" ht="19.5" customHeight="1">
      <c r="A5" s="1341" t="s">
        <v>981</v>
      </c>
      <c r="B5" s="1341"/>
      <c r="C5" s="1341"/>
      <c r="D5" s="1341"/>
      <c r="E5" s="1341"/>
      <c r="F5" s="1341"/>
      <c r="G5" s="1341"/>
      <c r="H5" s="1341"/>
      <c r="I5" s="1341"/>
      <c r="J5" s="1341"/>
      <c r="K5" s="1341"/>
      <c r="L5" s="1341"/>
    </row>
    <row r="6" spans="1:16" ht="13.5" customHeight="1">
      <c r="A6" s="628"/>
      <c r="B6" s="628"/>
      <c r="C6" s="628"/>
      <c r="D6" s="628"/>
      <c r="E6" s="628"/>
      <c r="F6" s="628"/>
      <c r="G6" s="628"/>
      <c r="H6" s="628"/>
      <c r="I6" s="628"/>
      <c r="J6" s="628"/>
    </row>
    <row r="7" spans="1:16" ht="0.75" customHeight="1"/>
    <row r="8" spans="1:16">
      <c r="A8" s="1285" t="s">
        <v>734</v>
      </c>
      <c r="B8" s="1285"/>
      <c r="C8" s="629"/>
      <c r="H8" s="1342" t="s">
        <v>884</v>
      </c>
      <c r="I8" s="1342"/>
      <c r="J8" s="1342"/>
    </row>
    <row r="9" spans="1:16">
      <c r="A9" s="1346" t="s">
        <v>2</v>
      </c>
      <c r="B9" s="1346" t="s">
        <v>38</v>
      </c>
      <c r="C9" s="1344" t="s">
        <v>842</v>
      </c>
      <c r="D9" s="1344"/>
      <c r="E9" s="1344" t="s">
        <v>133</v>
      </c>
      <c r="F9" s="1344"/>
      <c r="G9" s="1344" t="s">
        <v>843</v>
      </c>
      <c r="H9" s="1344"/>
      <c r="I9" s="1344" t="s">
        <v>134</v>
      </c>
      <c r="J9" s="1344"/>
      <c r="K9" s="1344" t="s">
        <v>135</v>
      </c>
      <c r="L9" s="1344"/>
      <c r="O9" s="630"/>
      <c r="P9" s="631"/>
    </row>
    <row r="10" spans="1:16" ht="33" customHeight="1">
      <c r="A10" s="1346"/>
      <c r="B10" s="1346"/>
      <c r="C10" s="633" t="s">
        <v>844</v>
      </c>
      <c r="D10" s="633" t="s">
        <v>845</v>
      </c>
      <c r="E10" s="633" t="s">
        <v>846</v>
      </c>
      <c r="F10" s="633" t="s">
        <v>847</v>
      </c>
      <c r="G10" s="633" t="s">
        <v>846</v>
      </c>
      <c r="H10" s="633" t="s">
        <v>847</v>
      </c>
      <c r="I10" s="633" t="s">
        <v>844</v>
      </c>
      <c r="J10" s="633" t="s">
        <v>845</v>
      </c>
      <c r="K10" s="633" t="s">
        <v>844</v>
      </c>
      <c r="L10" s="633" t="s">
        <v>845</v>
      </c>
    </row>
    <row r="11" spans="1:16">
      <c r="A11" s="633">
        <v>1</v>
      </c>
      <c r="B11" s="633">
        <v>2</v>
      </c>
      <c r="C11" s="633">
        <v>3</v>
      </c>
      <c r="D11" s="633">
        <v>4</v>
      </c>
      <c r="E11" s="633">
        <v>5</v>
      </c>
      <c r="F11" s="633">
        <v>6</v>
      </c>
      <c r="G11" s="633">
        <v>7</v>
      </c>
      <c r="H11" s="633">
        <v>8</v>
      </c>
      <c r="I11" s="633">
        <v>9</v>
      </c>
      <c r="J11" s="633">
        <v>10</v>
      </c>
      <c r="K11" s="633">
        <v>11</v>
      </c>
      <c r="L11" s="633">
        <v>12</v>
      </c>
    </row>
    <row r="12" spans="1:16">
      <c r="A12" s="125">
        <v>1</v>
      </c>
      <c r="B12" s="225" t="s">
        <v>685</v>
      </c>
      <c r="C12" s="125">
        <v>0</v>
      </c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125">
        <v>0</v>
      </c>
      <c r="L12" s="125">
        <v>0</v>
      </c>
    </row>
    <row r="13" spans="1:16">
      <c r="A13" s="125">
        <v>2</v>
      </c>
      <c r="B13" s="225" t="s">
        <v>686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</row>
    <row r="14" spans="1:16">
      <c r="A14" s="125">
        <v>3</v>
      </c>
      <c r="B14" s="225" t="s">
        <v>687</v>
      </c>
      <c r="C14" s="125">
        <v>0</v>
      </c>
      <c r="D14" s="125">
        <v>0</v>
      </c>
      <c r="E14" s="125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</row>
    <row r="15" spans="1:16">
      <c r="A15" s="125">
        <v>4</v>
      </c>
      <c r="B15" s="225" t="s">
        <v>688</v>
      </c>
      <c r="C15" s="125">
        <v>0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125">
        <v>0</v>
      </c>
      <c r="J15" s="125">
        <v>0</v>
      </c>
      <c r="K15" s="125">
        <v>0</v>
      </c>
      <c r="L15" s="125">
        <v>0</v>
      </c>
    </row>
    <row r="16" spans="1:16">
      <c r="A16" s="125">
        <v>5</v>
      </c>
      <c r="B16" s="225" t="s">
        <v>689</v>
      </c>
      <c r="C16" s="125">
        <v>0</v>
      </c>
      <c r="D16" s="125">
        <v>0</v>
      </c>
      <c r="E16" s="125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</row>
    <row r="17" spans="1:12">
      <c r="A17" s="125">
        <v>6</v>
      </c>
      <c r="B17" s="225" t="s">
        <v>690</v>
      </c>
      <c r="C17" s="125">
        <v>0</v>
      </c>
      <c r="D17" s="125">
        <v>0</v>
      </c>
      <c r="E17" s="125">
        <v>0</v>
      </c>
      <c r="F17" s="125">
        <v>0</v>
      </c>
      <c r="G17" s="125">
        <v>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</row>
    <row r="18" spans="1:12">
      <c r="A18" s="125">
        <v>7</v>
      </c>
      <c r="B18" s="225" t="s">
        <v>691</v>
      </c>
      <c r="C18" s="125">
        <v>0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</row>
    <row r="19" spans="1:12">
      <c r="A19" s="125">
        <v>8</v>
      </c>
      <c r="B19" s="225" t="s">
        <v>692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</row>
    <row r="20" spans="1:12">
      <c r="A20" s="125">
        <v>9</v>
      </c>
      <c r="B20" s="225" t="s">
        <v>693</v>
      </c>
      <c r="C20" s="125">
        <v>0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</row>
    <row r="21" spans="1:12">
      <c r="A21" s="125">
        <v>10</v>
      </c>
      <c r="B21" s="225" t="s">
        <v>694</v>
      </c>
      <c r="C21" s="125">
        <v>0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</row>
    <row r="22" spans="1:12">
      <c r="A22" s="125">
        <v>11</v>
      </c>
      <c r="B22" s="225" t="s">
        <v>695</v>
      </c>
      <c r="C22" s="125">
        <v>0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125">
        <v>0</v>
      </c>
    </row>
    <row r="23" spans="1:12">
      <c r="A23" s="125">
        <v>12</v>
      </c>
      <c r="B23" s="225" t="s">
        <v>696</v>
      </c>
      <c r="C23" s="125">
        <v>0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  <c r="K23" s="125">
        <v>0</v>
      </c>
      <c r="L23" s="125">
        <v>0</v>
      </c>
    </row>
    <row r="24" spans="1:12">
      <c r="A24" s="125">
        <v>13</v>
      </c>
      <c r="B24" s="225" t="s">
        <v>697</v>
      </c>
      <c r="C24" s="125">
        <v>0</v>
      </c>
      <c r="D24" s="125">
        <v>0</v>
      </c>
      <c r="E24" s="125">
        <v>0</v>
      </c>
      <c r="F24" s="125">
        <v>0</v>
      </c>
      <c r="G24" s="125">
        <v>0</v>
      </c>
      <c r="H24" s="125">
        <v>0</v>
      </c>
      <c r="I24" s="125">
        <v>0</v>
      </c>
      <c r="J24" s="125">
        <v>0</v>
      </c>
      <c r="K24" s="125">
        <v>0</v>
      </c>
      <c r="L24" s="125">
        <v>0</v>
      </c>
    </row>
    <row r="25" spans="1:12">
      <c r="A25" s="125">
        <v>14</v>
      </c>
      <c r="B25" s="225" t="s">
        <v>698</v>
      </c>
      <c r="C25" s="125">
        <v>0</v>
      </c>
      <c r="D25" s="125">
        <v>0</v>
      </c>
      <c r="E25" s="125">
        <v>0</v>
      </c>
      <c r="F25" s="125">
        <v>0</v>
      </c>
      <c r="G25" s="125">
        <v>0</v>
      </c>
      <c r="H25" s="125">
        <v>0</v>
      </c>
      <c r="I25" s="125">
        <v>0</v>
      </c>
      <c r="J25" s="125">
        <v>0</v>
      </c>
      <c r="K25" s="125">
        <v>0</v>
      </c>
      <c r="L25" s="125">
        <v>0</v>
      </c>
    </row>
    <row r="26" spans="1:12">
      <c r="A26" s="125">
        <v>15</v>
      </c>
      <c r="B26" s="225" t="s">
        <v>699</v>
      </c>
      <c r="C26" s="125">
        <v>0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0</v>
      </c>
      <c r="J26" s="125">
        <v>0</v>
      </c>
      <c r="K26" s="125">
        <v>0</v>
      </c>
      <c r="L26" s="125">
        <v>0</v>
      </c>
    </row>
    <row r="27" spans="1:12">
      <c r="A27" s="125">
        <v>16</v>
      </c>
      <c r="B27" s="227" t="s">
        <v>700</v>
      </c>
      <c r="C27" s="125">
        <v>0</v>
      </c>
      <c r="D27" s="125">
        <v>0</v>
      </c>
      <c r="E27" s="125">
        <v>0</v>
      </c>
      <c r="F27" s="125">
        <v>0</v>
      </c>
      <c r="G27" s="125">
        <v>0</v>
      </c>
      <c r="H27" s="125">
        <v>0</v>
      </c>
      <c r="I27" s="125">
        <v>0</v>
      </c>
      <c r="J27" s="125">
        <v>0</v>
      </c>
      <c r="K27" s="125">
        <v>0</v>
      </c>
      <c r="L27" s="125">
        <v>0</v>
      </c>
    </row>
    <row r="28" spans="1:12">
      <c r="A28" s="125">
        <v>17</v>
      </c>
      <c r="B28" s="227" t="s">
        <v>701</v>
      </c>
      <c r="C28" s="125">
        <v>0</v>
      </c>
      <c r="D28" s="125">
        <v>0</v>
      </c>
      <c r="E28" s="125">
        <v>0</v>
      </c>
      <c r="F28" s="125">
        <v>0</v>
      </c>
      <c r="G28" s="125">
        <v>0</v>
      </c>
      <c r="H28" s="125">
        <v>0</v>
      </c>
      <c r="I28" s="125">
        <v>0</v>
      </c>
      <c r="J28" s="125">
        <v>0</v>
      </c>
      <c r="K28" s="125">
        <v>0</v>
      </c>
      <c r="L28" s="125">
        <v>0</v>
      </c>
    </row>
    <row r="29" spans="1:12">
      <c r="A29" s="125">
        <v>18</v>
      </c>
      <c r="B29" s="227" t="s">
        <v>702</v>
      </c>
      <c r="C29" s="125">
        <v>0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</row>
    <row r="30" spans="1:12">
      <c r="A30" s="125">
        <v>19</v>
      </c>
      <c r="B30" s="227" t="s">
        <v>703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</row>
    <row r="31" spans="1:12">
      <c r="A31" s="125">
        <v>20</v>
      </c>
      <c r="B31" s="227" t="s">
        <v>704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</row>
    <row r="32" spans="1:12">
      <c r="A32" s="125">
        <v>21</v>
      </c>
      <c r="B32" s="227" t="s">
        <v>705</v>
      </c>
      <c r="C32" s="125">
        <v>0</v>
      </c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</row>
    <row r="33" spans="1:12">
      <c r="A33" s="125">
        <v>22</v>
      </c>
      <c r="B33" s="227" t="s">
        <v>706</v>
      </c>
      <c r="C33" s="125">
        <v>0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</row>
    <row r="34" spans="1:12">
      <c r="A34" s="125">
        <v>23</v>
      </c>
      <c r="B34" s="227" t="s">
        <v>707</v>
      </c>
      <c r="C34" s="125">
        <v>0</v>
      </c>
      <c r="D34" s="125">
        <v>0</v>
      </c>
      <c r="E34" s="125">
        <v>0</v>
      </c>
      <c r="F34" s="125">
        <v>0</v>
      </c>
      <c r="G34" s="125">
        <v>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</row>
    <row r="35" spans="1:12">
      <c r="A35" s="125">
        <v>24</v>
      </c>
      <c r="B35" s="227" t="s">
        <v>708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</row>
    <row r="36" spans="1:12">
      <c r="A36" s="125">
        <v>25</v>
      </c>
      <c r="B36" s="227" t="s">
        <v>709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  <c r="K36" s="125">
        <v>0</v>
      </c>
      <c r="L36" s="125">
        <v>0</v>
      </c>
    </row>
    <row r="37" spans="1:12">
      <c r="A37" s="125">
        <v>26</v>
      </c>
      <c r="B37" s="227" t="s">
        <v>710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  <c r="K37" s="125">
        <v>0</v>
      </c>
      <c r="L37" s="125">
        <v>0</v>
      </c>
    </row>
    <row r="38" spans="1:12">
      <c r="A38" s="125">
        <v>27</v>
      </c>
      <c r="B38" s="227" t="s">
        <v>711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</row>
    <row r="39" spans="1:12">
      <c r="A39" s="125">
        <v>28</v>
      </c>
      <c r="B39" s="227" t="s">
        <v>712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  <c r="K39" s="125">
        <v>0</v>
      </c>
      <c r="L39" s="125">
        <v>0</v>
      </c>
    </row>
    <row r="40" spans="1:12">
      <c r="A40" s="125">
        <v>29</v>
      </c>
      <c r="B40" s="227" t="s">
        <v>713</v>
      </c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  <c r="K40" s="125">
        <v>0</v>
      </c>
      <c r="L40" s="125">
        <v>0</v>
      </c>
    </row>
    <row r="41" spans="1:12">
      <c r="A41" s="125">
        <v>30</v>
      </c>
      <c r="B41" s="227" t="s">
        <v>714</v>
      </c>
      <c r="C41" s="125">
        <v>0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</row>
    <row r="42" spans="1:12">
      <c r="A42" s="426" t="s">
        <v>18</v>
      </c>
      <c r="B42" s="427"/>
      <c r="C42" s="716">
        <v>0</v>
      </c>
      <c r="D42" s="716">
        <v>0</v>
      </c>
      <c r="E42" s="716">
        <v>0</v>
      </c>
      <c r="F42" s="716">
        <v>0</v>
      </c>
      <c r="G42" s="716">
        <v>0</v>
      </c>
      <c r="H42" s="716">
        <v>0</v>
      </c>
      <c r="I42" s="716">
        <v>0</v>
      </c>
      <c r="J42" s="716">
        <v>0</v>
      </c>
      <c r="K42" s="716">
        <v>0</v>
      </c>
      <c r="L42" s="716">
        <v>0</v>
      </c>
    </row>
    <row r="43" spans="1:12">
      <c r="A43" s="76"/>
      <c r="B43" s="95"/>
      <c r="C43" s="95"/>
      <c r="D43" s="631"/>
      <c r="E43" s="631"/>
      <c r="F43" s="631"/>
      <c r="G43" s="631"/>
      <c r="H43" s="631"/>
      <c r="I43" s="631"/>
      <c r="J43" s="631"/>
    </row>
    <row r="44" spans="1:12">
      <c r="A44" s="76"/>
      <c r="B44" s="95"/>
      <c r="C44" s="95"/>
      <c r="D44" s="631"/>
      <c r="E44" s="631"/>
      <c r="F44" s="631"/>
      <c r="G44" s="631"/>
      <c r="H44" s="631"/>
      <c r="I44" s="631"/>
      <c r="J44" s="631"/>
    </row>
    <row r="45" spans="1:12">
      <c r="A45" s="76"/>
      <c r="B45" s="95"/>
      <c r="C45" s="95"/>
      <c r="D45" s="631"/>
      <c r="E45" s="631"/>
      <c r="F45" s="631"/>
      <c r="G45" s="631"/>
      <c r="H45" s="631"/>
      <c r="I45" s="631"/>
      <c r="J45" s="631"/>
    </row>
    <row r="46" spans="1:12" ht="15.75" customHeight="1">
      <c r="A46" s="79" t="s">
        <v>11</v>
      </c>
      <c r="B46" s="79"/>
      <c r="C46" s="79"/>
      <c r="D46" s="79"/>
      <c r="E46" s="79"/>
      <c r="F46" s="79"/>
      <c r="G46" s="79"/>
      <c r="I46" s="1284" t="s">
        <v>12</v>
      </c>
      <c r="J46" s="1284"/>
    </row>
    <row r="47" spans="1:12" ht="12.75" customHeight="1">
      <c r="A47" s="1345" t="s">
        <v>722</v>
      </c>
      <c r="B47" s="1345"/>
      <c r="C47" s="1345"/>
      <c r="D47" s="1345"/>
      <c r="E47" s="1345"/>
      <c r="F47" s="1345"/>
      <c r="G47" s="1345"/>
      <c r="H47" s="1345"/>
      <c r="I47" s="1345"/>
      <c r="J47" s="1345"/>
    </row>
    <row r="48" spans="1:12" ht="12.75" customHeight="1">
      <c r="A48" s="632"/>
      <c r="B48" s="632"/>
      <c r="C48" s="632"/>
      <c r="D48" s="632"/>
      <c r="E48" s="632"/>
      <c r="F48" s="632"/>
      <c r="G48" s="632"/>
      <c r="H48" s="1284" t="s">
        <v>19</v>
      </c>
      <c r="I48" s="1284"/>
      <c r="J48" s="1284"/>
      <c r="K48" s="1284"/>
    </row>
    <row r="49" spans="1:10">
      <c r="A49" s="79"/>
      <c r="B49" s="79"/>
      <c r="C49" s="79"/>
      <c r="E49" s="79"/>
      <c r="H49" s="1285" t="s">
        <v>83</v>
      </c>
      <c r="I49" s="1285"/>
      <c r="J49" s="1285"/>
    </row>
    <row r="53" spans="1:10">
      <c r="A53" s="1343"/>
      <c r="B53" s="1343"/>
      <c r="C53" s="1343"/>
      <c r="D53" s="1343"/>
      <c r="E53" s="1343"/>
      <c r="F53" s="1343"/>
      <c r="G53" s="1343"/>
      <c r="H53" s="1343"/>
      <c r="I53" s="1343"/>
      <c r="J53" s="1343"/>
    </row>
    <row r="55" spans="1:10">
      <c r="A55" s="1343"/>
      <c r="B55" s="1343"/>
      <c r="C55" s="1343"/>
      <c r="D55" s="1343"/>
      <c r="E55" s="1343"/>
      <c r="F55" s="1343"/>
      <c r="G55" s="1343"/>
      <c r="H55" s="1343"/>
      <c r="I55" s="1343"/>
      <c r="J55" s="1343"/>
    </row>
  </sheetData>
  <mergeCells count="19">
    <mergeCell ref="A55:J55"/>
    <mergeCell ref="K9:L9"/>
    <mergeCell ref="I46:J46"/>
    <mergeCell ref="A47:J47"/>
    <mergeCell ref="H48:K48"/>
    <mergeCell ref="H49:J49"/>
    <mergeCell ref="A53:J53"/>
    <mergeCell ref="A9:A10"/>
    <mergeCell ref="B9:B10"/>
    <mergeCell ref="C9:D9"/>
    <mergeCell ref="E9:F9"/>
    <mergeCell ref="G9:H9"/>
    <mergeCell ref="I9:J9"/>
    <mergeCell ref="E1:I1"/>
    <mergeCell ref="A2:J2"/>
    <mergeCell ref="A3:J3"/>
    <mergeCell ref="A5:L5"/>
    <mergeCell ref="A8:B8"/>
    <mergeCell ref="H8:J8"/>
  </mergeCells>
  <printOptions horizontalCentered="1"/>
  <pageMargins left="0.70866141732283472" right="0.70866141732283472" top="0.23622047244094491" bottom="0" header="0.31496062992125984" footer="0.31496062992125984"/>
  <pageSetup paperSize="9" scale="8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C1:M48"/>
  <sheetViews>
    <sheetView topLeftCell="C4" zoomScaleSheetLayoutView="100" workbookViewId="0">
      <selection activeCell="E19" sqref="E19:I19"/>
    </sheetView>
  </sheetViews>
  <sheetFormatPr defaultRowHeight="12.75"/>
  <cols>
    <col min="3" max="3" width="6.85546875" customWidth="1"/>
    <col min="4" max="4" width="16.7109375" customWidth="1"/>
    <col min="5" max="5" width="17.28515625" customWidth="1"/>
    <col min="6" max="6" width="21" customWidth="1"/>
    <col min="7" max="7" width="21.140625" customWidth="1"/>
    <col min="8" max="8" width="20.7109375" customWidth="1"/>
    <col min="9" max="9" width="23.5703125" customWidth="1"/>
    <col min="10" max="10" width="22.7109375" customWidth="1"/>
  </cols>
  <sheetData>
    <row r="1" spans="3:10" ht="18">
      <c r="C1" s="1065" t="s">
        <v>0</v>
      </c>
      <c r="D1" s="1065"/>
      <c r="E1" s="1065"/>
      <c r="F1" s="1065"/>
      <c r="G1" s="1065"/>
      <c r="H1" s="1065"/>
      <c r="I1" s="1065"/>
      <c r="J1" s="143" t="s">
        <v>271</v>
      </c>
    </row>
    <row r="2" spans="3:10" ht="21">
      <c r="C2" s="1066" t="s">
        <v>882</v>
      </c>
      <c r="D2" s="1066"/>
      <c r="E2" s="1066"/>
      <c r="F2" s="1066"/>
      <c r="G2" s="1066"/>
      <c r="H2" s="1066"/>
      <c r="I2" s="1066"/>
      <c r="J2" s="1066"/>
    </row>
    <row r="3" spans="3:10" ht="15">
      <c r="C3" s="145"/>
      <c r="D3" s="145"/>
    </row>
    <row r="4" spans="3:10" ht="18" customHeight="1">
      <c r="C4" s="1067" t="s">
        <v>913</v>
      </c>
      <c r="D4" s="1067"/>
      <c r="E4" s="1067"/>
      <c r="F4" s="1067"/>
      <c r="G4" s="1067"/>
      <c r="H4" s="1067"/>
      <c r="I4" s="1067"/>
      <c r="J4" s="1067"/>
    </row>
    <row r="5" spans="3:10" ht="15">
      <c r="C5" s="707" t="s">
        <v>733</v>
      </c>
      <c r="D5" s="707"/>
      <c r="E5" s="230"/>
      <c r="F5" s="230"/>
      <c r="G5" s="230"/>
      <c r="H5" s="230"/>
      <c r="I5" s="230"/>
      <c r="J5" s="230"/>
    </row>
    <row r="6" spans="3:10" ht="15">
      <c r="C6" s="707"/>
      <c r="D6" s="707"/>
      <c r="E6" s="230"/>
      <c r="F6" s="230"/>
      <c r="G6" s="230"/>
      <c r="H6" s="230"/>
      <c r="I6" s="1068" t="s">
        <v>884</v>
      </c>
      <c r="J6" s="1068"/>
    </row>
    <row r="7" spans="3:10" ht="59.25" customHeight="1">
      <c r="C7" s="708" t="s">
        <v>2</v>
      </c>
      <c r="D7" s="708" t="s">
        <v>3</v>
      </c>
      <c r="E7" s="708" t="s">
        <v>272</v>
      </c>
      <c r="F7" s="708" t="s">
        <v>273</v>
      </c>
      <c r="G7" s="708" t="s">
        <v>274</v>
      </c>
      <c r="H7" s="708" t="s">
        <v>275</v>
      </c>
      <c r="I7" s="708" t="s">
        <v>276</v>
      </c>
      <c r="J7" s="708" t="s">
        <v>277</v>
      </c>
    </row>
    <row r="8" spans="3:10" s="143" customFormat="1" ht="15">
      <c r="C8" s="709" t="s">
        <v>278</v>
      </c>
      <c r="D8" s="709" t="s">
        <v>279</v>
      </c>
      <c r="E8" s="709" t="s">
        <v>280</v>
      </c>
      <c r="F8" s="709" t="s">
        <v>281</v>
      </c>
      <c r="G8" s="709" t="s">
        <v>282</v>
      </c>
      <c r="H8" s="709" t="s">
        <v>283</v>
      </c>
      <c r="I8" s="709" t="s">
        <v>284</v>
      </c>
      <c r="J8" s="709" t="s">
        <v>285</v>
      </c>
    </row>
    <row r="9" spans="3:10" s="715" customFormat="1" ht="15">
      <c r="C9" s="710">
        <v>1</v>
      </c>
      <c r="D9" s="698" t="s">
        <v>685</v>
      </c>
      <c r="E9" s="303">
        <v>899</v>
      </c>
      <c r="F9" s="303">
        <v>225</v>
      </c>
      <c r="G9" s="711">
        <v>526</v>
      </c>
      <c r="H9" s="303">
        <f>G9+F9+E9</f>
        <v>1650</v>
      </c>
      <c r="I9" s="303">
        <v>1650</v>
      </c>
      <c r="J9" s="303"/>
    </row>
    <row r="10" spans="3:10" s="715" customFormat="1" ht="15">
      <c r="C10" s="710">
        <v>2</v>
      </c>
      <c r="D10" s="698" t="s">
        <v>686</v>
      </c>
      <c r="E10" s="303">
        <v>1515</v>
      </c>
      <c r="F10" s="303">
        <v>714</v>
      </c>
      <c r="G10" s="711">
        <v>677</v>
      </c>
      <c r="H10" s="303">
        <f>G10+F10+E10</f>
        <v>2906</v>
      </c>
      <c r="I10" s="303">
        <v>2906</v>
      </c>
      <c r="J10" s="303"/>
    </row>
    <row r="11" spans="3:10" s="715" customFormat="1" ht="15">
      <c r="C11" s="710">
        <v>3</v>
      </c>
      <c r="D11" s="698" t="s">
        <v>687</v>
      </c>
      <c r="E11" s="303">
        <v>940</v>
      </c>
      <c r="F11" s="303">
        <v>206</v>
      </c>
      <c r="G11" s="711">
        <v>632</v>
      </c>
      <c r="H11" s="303">
        <f>G11+F11+E11</f>
        <v>1778</v>
      </c>
      <c r="I11" s="303">
        <v>1778</v>
      </c>
      <c r="J11" s="303"/>
    </row>
    <row r="12" spans="3:10" s="715" customFormat="1" ht="15">
      <c r="C12" s="710">
        <v>4</v>
      </c>
      <c r="D12" s="698" t="s">
        <v>688</v>
      </c>
      <c r="E12" s="303">
        <v>1074</v>
      </c>
      <c r="F12" s="303">
        <v>282</v>
      </c>
      <c r="G12" s="711">
        <v>550</v>
      </c>
      <c r="H12" s="303">
        <f>G12+F12+E12</f>
        <v>1906</v>
      </c>
      <c r="I12" s="303">
        <v>1906</v>
      </c>
      <c r="J12" s="303"/>
    </row>
    <row r="13" spans="3:10" s="715" customFormat="1" ht="15">
      <c r="C13" s="710">
        <v>5</v>
      </c>
      <c r="D13" s="698" t="s">
        <v>689</v>
      </c>
      <c r="E13" s="303">
        <v>1272</v>
      </c>
      <c r="F13" s="303">
        <v>166</v>
      </c>
      <c r="G13" s="711">
        <v>845</v>
      </c>
      <c r="H13" s="303">
        <f>G13+F13+E13</f>
        <v>2283</v>
      </c>
      <c r="I13" s="303">
        <v>2283</v>
      </c>
      <c r="J13" s="303"/>
    </row>
    <row r="14" spans="3:10" s="715" customFormat="1" ht="15">
      <c r="C14" s="710">
        <v>6</v>
      </c>
      <c r="D14" s="698" t="s">
        <v>690</v>
      </c>
      <c r="E14" s="303">
        <v>495</v>
      </c>
      <c r="F14" s="303">
        <v>36</v>
      </c>
      <c r="G14" s="711">
        <v>274</v>
      </c>
      <c r="H14" s="303">
        <f t="shared" ref="H14:H38" si="0">G14+F14+E14</f>
        <v>805</v>
      </c>
      <c r="I14" s="303">
        <v>805</v>
      </c>
      <c r="J14" s="479"/>
    </row>
    <row r="15" spans="3:10" s="715" customFormat="1" ht="15">
      <c r="C15" s="710">
        <v>7</v>
      </c>
      <c r="D15" s="698" t="s">
        <v>691</v>
      </c>
      <c r="E15" s="303">
        <v>1293</v>
      </c>
      <c r="F15" s="303">
        <v>319</v>
      </c>
      <c r="G15" s="711">
        <v>715</v>
      </c>
      <c r="H15" s="303">
        <f t="shared" si="0"/>
        <v>2327</v>
      </c>
      <c r="I15" s="303">
        <v>2327</v>
      </c>
      <c r="J15" s="303"/>
    </row>
    <row r="16" spans="3:10" s="715" customFormat="1" ht="15">
      <c r="C16" s="710">
        <v>8</v>
      </c>
      <c r="D16" s="698" t="s">
        <v>692</v>
      </c>
      <c r="E16" s="303">
        <v>331</v>
      </c>
      <c r="F16" s="303">
        <v>66</v>
      </c>
      <c r="G16" s="711">
        <v>200</v>
      </c>
      <c r="H16" s="303">
        <f t="shared" si="0"/>
        <v>597</v>
      </c>
      <c r="I16" s="303">
        <v>597</v>
      </c>
      <c r="J16" s="303"/>
    </row>
    <row r="17" spans="3:10" s="715" customFormat="1" ht="15">
      <c r="C17" s="710">
        <v>9</v>
      </c>
      <c r="D17" s="698" t="s">
        <v>693</v>
      </c>
      <c r="E17" s="303">
        <v>776</v>
      </c>
      <c r="F17" s="303">
        <v>191</v>
      </c>
      <c r="G17" s="711">
        <v>552</v>
      </c>
      <c r="H17" s="303">
        <f t="shared" si="0"/>
        <v>1519</v>
      </c>
      <c r="I17" s="303">
        <v>1519</v>
      </c>
      <c r="J17" s="479"/>
    </row>
    <row r="18" spans="3:10" s="715" customFormat="1" ht="15">
      <c r="C18" s="710">
        <v>10</v>
      </c>
      <c r="D18" s="698" t="s">
        <v>694</v>
      </c>
      <c r="E18" s="303">
        <v>748</v>
      </c>
      <c r="F18" s="303">
        <v>45</v>
      </c>
      <c r="G18" s="711">
        <v>535</v>
      </c>
      <c r="H18" s="303">
        <f t="shared" si="0"/>
        <v>1328</v>
      </c>
      <c r="I18" s="303">
        <v>1328</v>
      </c>
      <c r="J18" s="303"/>
    </row>
    <row r="19" spans="3:10" s="715" customFormat="1" ht="15">
      <c r="C19" s="710">
        <v>11</v>
      </c>
      <c r="D19" s="698" t="s">
        <v>695</v>
      </c>
      <c r="E19" s="303">
        <v>2158</v>
      </c>
      <c r="F19" s="303">
        <v>284</v>
      </c>
      <c r="G19" s="711">
        <v>1134</v>
      </c>
      <c r="H19" s="303">
        <f t="shared" si="0"/>
        <v>3576</v>
      </c>
      <c r="I19" s="303">
        <v>3576</v>
      </c>
      <c r="J19" s="303"/>
    </row>
    <row r="20" spans="3:10" s="715" customFormat="1" ht="13.5" customHeight="1">
      <c r="C20" s="710">
        <v>12</v>
      </c>
      <c r="D20" s="698" t="s">
        <v>696</v>
      </c>
      <c r="E20" s="303">
        <v>885</v>
      </c>
      <c r="F20" s="303">
        <v>245</v>
      </c>
      <c r="G20" s="711">
        <v>353</v>
      </c>
      <c r="H20" s="303">
        <f t="shared" si="0"/>
        <v>1483</v>
      </c>
      <c r="I20" s="303">
        <v>1483</v>
      </c>
      <c r="J20" s="479"/>
    </row>
    <row r="21" spans="3:10" s="715" customFormat="1" ht="15">
      <c r="C21" s="710">
        <v>13</v>
      </c>
      <c r="D21" s="698" t="s">
        <v>697</v>
      </c>
      <c r="E21" s="303">
        <v>1258</v>
      </c>
      <c r="F21" s="303">
        <v>411</v>
      </c>
      <c r="G21" s="711">
        <v>722</v>
      </c>
      <c r="H21" s="303">
        <f t="shared" si="0"/>
        <v>2391</v>
      </c>
      <c r="I21" s="303">
        <v>2391</v>
      </c>
      <c r="J21" s="303"/>
    </row>
    <row r="22" spans="3:10" s="715" customFormat="1" ht="15">
      <c r="C22" s="710">
        <v>14</v>
      </c>
      <c r="D22" s="698" t="s">
        <v>698</v>
      </c>
      <c r="E22" s="303">
        <v>340</v>
      </c>
      <c r="F22" s="303">
        <v>80</v>
      </c>
      <c r="G22" s="711">
        <v>251</v>
      </c>
      <c r="H22" s="303">
        <f t="shared" si="0"/>
        <v>671</v>
      </c>
      <c r="I22" s="303">
        <v>671</v>
      </c>
      <c r="J22" s="303"/>
    </row>
    <row r="23" spans="3:10" s="715" customFormat="1" ht="15">
      <c r="C23" s="710">
        <v>15</v>
      </c>
      <c r="D23" s="698" t="s">
        <v>699</v>
      </c>
      <c r="E23" s="303">
        <v>1548</v>
      </c>
      <c r="F23" s="303">
        <v>146</v>
      </c>
      <c r="G23" s="711">
        <v>739</v>
      </c>
      <c r="H23" s="303">
        <f t="shared" si="0"/>
        <v>2433</v>
      </c>
      <c r="I23" s="303">
        <v>2433</v>
      </c>
      <c r="J23" s="303"/>
    </row>
    <row r="24" spans="3:10" s="715" customFormat="1" ht="15">
      <c r="C24" s="710">
        <v>16</v>
      </c>
      <c r="D24" s="698" t="s">
        <v>700</v>
      </c>
      <c r="E24" s="303">
        <v>1085</v>
      </c>
      <c r="F24" s="303">
        <v>93</v>
      </c>
      <c r="G24" s="711">
        <v>757</v>
      </c>
      <c r="H24" s="303">
        <f t="shared" si="0"/>
        <v>1935</v>
      </c>
      <c r="I24" s="303">
        <v>1935</v>
      </c>
      <c r="J24" s="303"/>
    </row>
    <row r="25" spans="3:10" s="715" customFormat="1" ht="15">
      <c r="C25" s="710">
        <v>17</v>
      </c>
      <c r="D25" s="698" t="s">
        <v>701</v>
      </c>
      <c r="E25" s="303">
        <v>1124</v>
      </c>
      <c r="F25" s="303">
        <v>351</v>
      </c>
      <c r="G25" s="711">
        <v>526</v>
      </c>
      <c r="H25" s="303">
        <f t="shared" si="0"/>
        <v>2001</v>
      </c>
      <c r="I25" s="303">
        <v>2001</v>
      </c>
      <c r="J25" s="303"/>
    </row>
    <row r="26" spans="3:10" s="715" customFormat="1" ht="15">
      <c r="C26" s="710">
        <v>18</v>
      </c>
      <c r="D26" s="698" t="s">
        <v>702</v>
      </c>
      <c r="E26" s="303">
        <v>1632</v>
      </c>
      <c r="F26" s="303">
        <v>464</v>
      </c>
      <c r="G26" s="711">
        <v>736</v>
      </c>
      <c r="H26" s="303">
        <f t="shared" si="0"/>
        <v>2832</v>
      </c>
      <c r="I26" s="303">
        <v>2832</v>
      </c>
      <c r="J26" s="303"/>
    </row>
    <row r="27" spans="3:10" s="715" customFormat="1" ht="15">
      <c r="C27" s="710">
        <v>19</v>
      </c>
      <c r="D27" s="698" t="s">
        <v>703</v>
      </c>
      <c r="E27" s="303">
        <v>811</v>
      </c>
      <c r="F27" s="303">
        <v>228</v>
      </c>
      <c r="G27" s="711">
        <v>473</v>
      </c>
      <c r="H27" s="303">
        <f t="shared" si="0"/>
        <v>1512</v>
      </c>
      <c r="I27" s="303">
        <v>1512</v>
      </c>
      <c r="J27" s="303"/>
    </row>
    <row r="28" spans="3:10" s="715" customFormat="1" ht="15">
      <c r="C28" s="710">
        <v>20</v>
      </c>
      <c r="D28" s="698" t="s">
        <v>704</v>
      </c>
      <c r="E28" s="303">
        <v>1642</v>
      </c>
      <c r="F28" s="303">
        <v>117</v>
      </c>
      <c r="G28" s="711">
        <v>914</v>
      </c>
      <c r="H28" s="303">
        <f t="shared" si="0"/>
        <v>2673</v>
      </c>
      <c r="I28" s="303">
        <v>2673</v>
      </c>
      <c r="J28" s="303"/>
    </row>
    <row r="29" spans="3:10" s="715" customFormat="1" ht="15">
      <c r="C29" s="710">
        <v>21</v>
      </c>
      <c r="D29" s="698" t="s">
        <v>705</v>
      </c>
      <c r="E29" s="303">
        <v>860</v>
      </c>
      <c r="F29" s="303">
        <v>55</v>
      </c>
      <c r="G29" s="711">
        <v>462</v>
      </c>
      <c r="H29" s="303">
        <f t="shared" si="0"/>
        <v>1377</v>
      </c>
      <c r="I29" s="303">
        <v>1377</v>
      </c>
      <c r="J29" s="303"/>
    </row>
    <row r="30" spans="3:10" s="715" customFormat="1" ht="15">
      <c r="C30" s="710">
        <v>22</v>
      </c>
      <c r="D30" s="698" t="s">
        <v>706</v>
      </c>
      <c r="E30" s="303">
        <v>2712</v>
      </c>
      <c r="F30" s="303">
        <v>475</v>
      </c>
      <c r="G30" s="711">
        <v>1171</v>
      </c>
      <c r="H30" s="303">
        <f t="shared" si="0"/>
        <v>4358</v>
      </c>
      <c r="I30" s="303">
        <v>4358</v>
      </c>
      <c r="J30" s="303"/>
    </row>
    <row r="31" spans="3:10" s="715" customFormat="1" ht="15">
      <c r="C31" s="710">
        <v>23</v>
      </c>
      <c r="D31" s="698" t="s">
        <v>707</v>
      </c>
      <c r="E31" s="303">
        <v>1197</v>
      </c>
      <c r="F31" s="303">
        <v>72</v>
      </c>
      <c r="G31" s="711">
        <v>680</v>
      </c>
      <c r="H31" s="303">
        <f t="shared" si="0"/>
        <v>1949</v>
      </c>
      <c r="I31" s="303">
        <v>1949</v>
      </c>
      <c r="J31" s="479"/>
    </row>
    <row r="32" spans="3:10" s="715" customFormat="1" ht="15">
      <c r="C32" s="710">
        <v>24</v>
      </c>
      <c r="D32" s="698" t="s">
        <v>708</v>
      </c>
      <c r="E32" s="712">
        <v>696</v>
      </c>
      <c r="F32" s="712">
        <v>148</v>
      </c>
      <c r="G32" s="711">
        <v>362</v>
      </c>
      <c r="H32" s="303">
        <f t="shared" si="0"/>
        <v>1206</v>
      </c>
      <c r="I32" s="303">
        <v>1206</v>
      </c>
      <c r="J32" s="712"/>
    </row>
    <row r="33" spans="3:13" s="230" customFormat="1" ht="15">
      <c r="C33" s="710">
        <v>25</v>
      </c>
      <c r="D33" s="698" t="s">
        <v>709</v>
      </c>
      <c r="E33" s="385">
        <v>535</v>
      </c>
      <c r="F33" s="385">
        <v>64</v>
      </c>
      <c r="G33" s="711">
        <v>430</v>
      </c>
      <c r="H33" s="303">
        <f t="shared" si="0"/>
        <v>1029</v>
      </c>
      <c r="I33" s="303">
        <v>1029</v>
      </c>
      <c r="J33" s="385"/>
      <c r="M33" s="715"/>
    </row>
    <row r="34" spans="3:13" s="230" customFormat="1" ht="15">
      <c r="C34" s="710">
        <v>26</v>
      </c>
      <c r="D34" s="698" t="s">
        <v>710</v>
      </c>
      <c r="E34" s="385">
        <v>1195</v>
      </c>
      <c r="F34" s="385">
        <v>370</v>
      </c>
      <c r="G34" s="711">
        <v>577</v>
      </c>
      <c r="H34" s="303">
        <f t="shared" si="0"/>
        <v>2142</v>
      </c>
      <c r="I34" s="303">
        <v>2142</v>
      </c>
      <c r="J34" s="385"/>
      <c r="M34" s="715"/>
    </row>
    <row r="35" spans="3:13" s="230" customFormat="1" ht="15">
      <c r="C35" s="710">
        <v>27</v>
      </c>
      <c r="D35" s="698" t="s">
        <v>711</v>
      </c>
      <c r="E35" s="385">
        <v>1248</v>
      </c>
      <c r="F35" s="385">
        <v>68</v>
      </c>
      <c r="G35" s="711">
        <v>695</v>
      </c>
      <c r="H35" s="303">
        <f t="shared" si="0"/>
        <v>2011</v>
      </c>
      <c r="I35" s="303">
        <v>2011</v>
      </c>
      <c r="J35" s="479"/>
      <c r="M35" s="715"/>
    </row>
    <row r="36" spans="3:13" s="230" customFormat="1" ht="15">
      <c r="C36" s="710">
        <v>28</v>
      </c>
      <c r="D36" s="698" t="s">
        <v>712</v>
      </c>
      <c r="E36" s="385">
        <v>845</v>
      </c>
      <c r="F36" s="385">
        <v>104</v>
      </c>
      <c r="G36" s="711">
        <v>454</v>
      </c>
      <c r="H36" s="303">
        <f t="shared" si="0"/>
        <v>1403</v>
      </c>
      <c r="I36" s="303">
        <v>1403</v>
      </c>
      <c r="J36" s="385"/>
      <c r="M36" s="715"/>
    </row>
    <row r="37" spans="3:13" s="230" customFormat="1" ht="15">
      <c r="C37" s="710">
        <v>29</v>
      </c>
      <c r="D37" s="698" t="s">
        <v>713</v>
      </c>
      <c r="E37" s="385">
        <v>527</v>
      </c>
      <c r="F37" s="385">
        <v>61</v>
      </c>
      <c r="G37" s="711">
        <v>319</v>
      </c>
      <c r="H37" s="303">
        <f t="shared" si="0"/>
        <v>907</v>
      </c>
      <c r="I37" s="303">
        <v>907</v>
      </c>
      <c r="J37" s="385"/>
      <c r="M37" s="715"/>
    </row>
    <row r="38" spans="3:13" s="230" customFormat="1" ht="15">
      <c r="C38" s="710">
        <v>30</v>
      </c>
      <c r="D38" s="698" t="s">
        <v>714</v>
      </c>
      <c r="E38" s="385">
        <v>1518</v>
      </c>
      <c r="F38" s="385">
        <v>226</v>
      </c>
      <c r="G38" s="711">
        <v>845</v>
      </c>
      <c r="H38" s="303">
        <f t="shared" si="0"/>
        <v>2589</v>
      </c>
      <c r="I38" s="303">
        <v>2589</v>
      </c>
      <c r="J38" s="385"/>
      <c r="M38" s="715"/>
    </row>
    <row r="39" spans="3:13" ht="15">
      <c r="C39" s="710"/>
      <c r="D39" s="713" t="s">
        <v>715</v>
      </c>
      <c r="E39" s="714">
        <f>SUM(E9:E38)</f>
        <v>33159</v>
      </c>
      <c r="F39" s="714">
        <f>SUM(F9:F38)</f>
        <v>6312</v>
      </c>
      <c r="G39" s="714">
        <f>SUM(G9:G38)</f>
        <v>18106</v>
      </c>
      <c r="H39" s="714">
        <f>SUM(H9:H38)</f>
        <v>57577</v>
      </c>
      <c r="I39" s="714">
        <f>SUM(I9:I38)</f>
        <v>57577</v>
      </c>
      <c r="J39" s="714"/>
    </row>
    <row r="41" spans="3:13">
      <c r="C41" s="147" t="s">
        <v>286</v>
      </c>
      <c r="J41" s="494"/>
    </row>
    <row r="42" spans="3:13">
      <c r="C42" s="56" t="s">
        <v>994</v>
      </c>
    </row>
    <row r="44" spans="3:13" ht="15" customHeight="1">
      <c r="C44" s="148"/>
      <c r="D44" s="148"/>
      <c r="E44" s="148"/>
      <c r="F44" s="148"/>
      <c r="G44" s="148"/>
      <c r="H44" s="1063" t="s">
        <v>12</v>
      </c>
      <c r="I44" s="1063"/>
      <c r="J44" s="149"/>
    </row>
    <row r="45" spans="3:13" ht="15" customHeight="1">
      <c r="C45" s="148"/>
      <c r="D45" s="148"/>
      <c r="E45" s="148"/>
      <c r="F45" s="148"/>
      <c r="G45" s="148"/>
      <c r="H45" s="1063" t="s">
        <v>13</v>
      </c>
      <c r="I45" s="1063"/>
      <c r="J45" s="1063"/>
    </row>
    <row r="46" spans="3:13" ht="15" customHeight="1">
      <c r="C46" s="148"/>
      <c r="D46" s="148"/>
      <c r="E46" s="148"/>
      <c r="F46" s="148"/>
      <c r="G46" s="148"/>
      <c r="H46" s="1063" t="s">
        <v>86</v>
      </c>
      <c r="I46" s="1063"/>
      <c r="J46" s="1063"/>
    </row>
    <row r="47" spans="3:13">
      <c r="C47" s="148" t="s">
        <v>11</v>
      </c>
      <c r="E47" s="148"/>
      <c r="F47" s="148"/>
      <c r="G47" s="148"/>
      <c r="H47" s="1064" t="s">
        <v>83</v>
      </c>
      <c r="I47" s="1064"/>
      <c r="J47" s="150"/>
    </row>
    <row r="48" spans="3:13">
      <c r="C48" s="148"/>
      <c r="D48" s="148"/>
      <c r="E48" s="148"/>
      <c r="F48" s="148"/>
      <c r="G48" s="148"/>
      <c r="H48" s="148"/>
      <c r="I48" s="148"/>
      <c r="J48" s="148"/>
    </row>
  </sheetData>
  <mergeCells count="8">
    <mergeCell ref="H46:J46"/>
    <mergeCell ref="H47:I47"/>
    <mergeCell ref="C1:I1"/>
    <mergeCell ref="C2:J2"/>
    <mergeCell ref="C4:J4"/>
    <mergeCell ref="I6:J6"/>
    <mergeCell ref="H44:I44"/>
    <mergeCell ref="H45:J45"/>
  </mergeCells>
  <printOptions horizontalCentered="1"/>
  <pageMargins left="0.70866141732283472" right="0.70866141732283472" top="0.23622047244094491" bottom="0" header="0.31496062992125984" footer="0.31496062992125984"/>
  <pageSetup paperSize="9" scale="78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55"/>
  <sheetViews>
    <sheetView topLeftCell="A31" zoomScaleSheetLayoutView="78" workbookViewId="0">
      <selection activeCell="O54" sqref="O54"/>
    </sheetView>
  </sheetViews>
  <sheetFormatPr defaultColWidth="9.140625" defaultRowHeight="12.75"/>
  <cols>
    <col min="1" max="1" width="7.42578125" style="126" customWidth="1"/>
    <col min="2" max="2" width="20.28515625" style="126" customWidth="1"/>
    <col min="3" max="3" width="11" style="126" customWidth="1"/>
    <col min="4" max="4" width="10" style="126" customWidth="1"/>
    <col min="5" max="5" width="14.28515625" style="126" customWidth="1"/>
    <col min="6" max="6" width="15.5703125" style="126" customWidth="1"/>
    <col min="7" max="7" width="16.28515625" style="126" customWidth="1"/>
    <col min="8" max="8" width="15.5703125" style="126" customWidth="1"/>
    <col min="9" max="9" width="12" style="126" customWidth="1"/>
    <col min="10" max="10" width="13.140625" style="126" customWidth="1"/>
    <col min="11" max="11" width="10.85546875" style="126" customWidth="1"/>
    <col min="12" max="12" width="10.7109375" style="126" customWidth="1"/>
    <col min="13" max="16384" width="9.140625" style="126"/>
  </cols>
  <sheetData>
    <row r="1" spans="1:16" s="71" customFormat="1">
      <c r="E1" s="1339"/>
      <c r="F1" s="1339"/>
      <c r="G1" s="1339"/>
      <c r="H1" s="1339"/>
      <c r="I1" s="1339"/>
      <c r="K1" s="627" t="s">
        <v>848</v>
      </c>
    </row>
    <row r="2" spans="1:16" s="71" customFormat="1" ht="15">
      <c r="A2" s="1340" t="s">
        <v>0</v>
      </c>
      <c r="B2" s="1340"/>
      <c r="C2" s="1340"/>
      <c r="D2" s="1340"/>
      <c r="E2" s="1340"/>
      <c r="F2" s="1340"/>
      <c r="G2" s="1340"/>
      <c r="H2" s="1340"/>
      <c r="I2" s="1340"/>
      <c r="J2" s="1340"/>
    </row>
    <row r="3" spans="1:16" s="71" customFormat="1" ht="20.25">
      <c r="A3" s="1045" t="s">
        <v>882</v>
      </c>
      <c r="B3" s="1045"/>
      <c r="C3" s="1045"/>
      <c r="D3" s="1045"/>
      <c r="E3" s="1045"/>
      <c r="F3" s="1045"/>
      <c r="G3" s="1045"/>
      <c r="H3" s="1045"/>
      <c r="I3" s="1045"/>
      <c r="J3" s="1045"/>
    </row>
    <row r="4" spans="1:16" s="71" customFormat="1" ht="14.25" customHeight="1"/>
    <row r="5" spans="1:16" ht="16.5" customHeight="1">
      <c r="A5" s="1341" t="s">
        <v>982</v>
      </c>
      <c r="B5" s="1341"/>
      <c r="C5" s="1341"/>
      <c r="D5" s="1341"/>
      <c r="E5" s="1341"/>
      <c r="F5" s="1341"/>
      <c r="G5" s="1341"/>
      <c r="H5" s="1341"/>
      <c r="I5" s="1341"/>
      <c r="J5" s="1341"/>
      <c r="K5" s="1341"/>
      <c r="L5" s="1341"/>
    </row>
    <row r="6" spans="1:16" ht="13.5" customHeight="1">
      <c r="A6" s="628"/>
      <c r="B6" s="628"/>
      <c r="C6" s="628"/>
      <c r="D6" s="628"/>
      <c r="E6" s="628"/>
      <c r="F6" s="628"/>
      <c r="G6" s="628"/>
      <c r="H6" s="628"/>
      <c r="I6" s="628"/>
      <c r="J6" s="628"/>
    </row>
    <row r="7" spans="1:16" ht="0.75" customHeight="1"/>
    <row r="8" spans="1:16">
      <c r="A8" s="1285" t="s">
        <v>734</v>
      </c>
      <c r="B8" s="1285"/>
      <c r="C8" s="629"/>
      <c r="H8" s="1342" t="s">
        <v>884</v>
      </c>
      <c r="I8" s="1342"/>
      <c r="J8" s="1342"/>
    </row>
    <row r="9" spans="1:16">
      <c r="A9" s="1346" t="s">
        <v>2</v>
      </c>
      <c r="B9" s="1346" t="s">
        <v>38</v>
      </c>
      <c r="C9" s="1344" t="s">
        <v>842</v>
      </c>
      <c r="D9" s="1344"/>
      <c r="E9" s="1344" t="s">
        <v>133</v>
      </c>
      <c r="F9" s="1344"/>
      <c r="G9" s="1344" t="s">
        <v>843</v>
      </c>
      <c r="H9" s="1344"/>
      <c r="I9" s="1344" t="s">
        <v>134</v>
      </c>
      <c r="J9" s="1344"/>
      <c r="K9" s="1344" t="s">
        <v>135</v>
      </c>
      <c r="L9" s="1344"/>
      <c r="O9" s="630"/>
      <c r="P9" s="631"/>
    </row>
    <row r="10" spans="1:16" ht="40.5" customHeight="1">
      <c r="A10" s="1346"/>
      <c r="B10" s="1346"/>
      <c r="C10" s="633" t="s">
        <v>844</v>
      </c>
      <c r="D10" s="633" t="s">
        <v>845</v>
      </c>
      <c r="E10" s="633" t="s">
        <v>846</v>
      </c>
      <c r="F10" s="633" t="s">
        <v>847</v>
      </c>
      <c r="G10" s="633" t="s">
        <v>846</v>
      </c>
      <c r="H10" s="633" t="s">
        <v>847</v>
      </c>
      <c r="I10" s="633" t="s">
        <v>844</v>
      </c>
      <c r="J10" s="633" t="s">
        <v>845</v>
      </c>
      <c r="K10" s="633" t="s">
        <v>844</v>
      </c>
      <c r="L10" s="633" t="s">
        <v>845</v>
      </c>
    </row>
    <row r="11" spans="1:16">
      <c r="A11" s="633">
        <v>1</v>
      </c>
      <c r="B11" s="633">
        <v>2</v>
      </c>
      <c r="C11" s="633">
        <v>3</v>
      </c>
      <c r="D11" s="633">
        <v>4</v>
      </c>
      <c r="E11" s="633">
        <v>5</v>
      </c>
      <c r="F11" s="633">
        <v>6</v>
      </c>
      <c r="G11" s="633">
        <v>7</v>
      </c>
      <c r="H11" s="633">
        <v>8</v>
      </c>
      <c r="I11" s="633">
        <v>9</v>
      </c>
      <c r="J11" s="633">
        <v>10</v>
      </c>
      <c r="K11" s="633">
        <v>11</v>
      </c>
      <c r="L11" s="633">
        <v>12</v>
      </c>
    </row>
    <row r="12" spans="1:16">
      <c r="A12" s="125">
        <v>1</v>
      </c>
      <c r="B12" s="225" t="s">
        <v>685</v>
      </c>
      <c r="C12" s="125">
        <v>0</v>
      </c>
      <c r="D12" s="125">
        <v>0</v>
      </c>
      <c r="E12" s="125">
        <v>0</v>
      </c>
      <c r="F12" s="125">
        <v>0</v>
      </c>
      <c r="G12" s="125">
        <v>0</v>
      </c>
      <c r="H12" s="125">
        <v>0</v>
      </c>
      <c r="I12" s="125">
        <v>0</v>
      </c>
      <c r="J12" s="125">
        <v>0</v>
      </c>
      <c r="K12" s="125">
        <v>0</v>
      </c>
      <c r="L12" s="125">
        <v>0</v>
      </c>
    </row>
    <row r="13" spans="1:16">
      <c r="A13" s="125">
        <v>2</v>
      </c>
      <c r="B13" s="225" t="s">
        <v>686</v>
      </c>
      <c r="C13" s="125">
        <v>0</v>
      </c>
      <c r="D13" s="125">
        <v>0</v>
      </c>
      <c r="E13" s="125">
        <v>0</v>
      </c>
      <c r="F13" s="125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0</v>
      </c>
      <c r="L13" s="125">
        <v>0</v>
      </c>
    </row>
    <row r="14" spans="1:16">
      <c r="A14" s="125">
        <v>3</v>
      </c>
      <c r="B14" s="225" t="s">
        <v>687</v>
      </c>
      <c r="C14" s="125">
        <v>0</v>
      </c>
      <c r="D14" s="125">
        <v>0</v>
      </c>
      <c r="E14" s="125">
        <v>0</v>
      </c>
      <c r="F14" s="125">
        <v>0</v>
      </c>
      <c r="G14" s="125">
        <v>0</v>
      </c>
      <c r="H14" s="125">
        <v>0</v>
      </c>
      <c r="I14" s="125">
        <v>0</v>
      </c>
      <c r="J14" s="125">
        <v>0</v>
      </c>
      <c r="K14" s="125">
        <v>0</v>
      </c>
      <c r="L14" s="125">
        <v>0</v>
      </c>
    </row>
    <row r="15" spans="1:16">
      <c r="A15" s="125">
        <v>4</v>
      </c>
      <c r="B15" s="225" t="s">
        <v>688</v>
      </c>
      <c r="C15" s="125">
        <v>0</v>
      </c>
      <c r="D15" s="125">
        <v>0</v>
      </c>
      <c r="E15" s="125">
        <v>0</v>
      </c>
      <c r="F15" s="125">
        <v>0</v>
      </c>
      <c r="G15" s="125">
        <v>0</v>
      </c>
      <c r="H15" s="125">
        <v>0</v>
      </c>
      <c r="I15" s="125">
        <v>0</v>
      </c>
      <c r="J15" s="125">
        <v>0</v>
      </c>
      <c r="K15" s="125">
        <v>0</v>
      </c>
      <c r="L15" s="125">
        <v>0</v>
      </c>
    </row>
    <row r="16" spans="1:16">
      <c r="A16" s="125">
        <v>5</v>
      </c>
      <c r="B16" s="225" t="s">
        <v>689</v>
      </c>
      <c r="C16" s="125">
        <v>0</v>
      </c>
      <c r="D16" s="125">
        <v>0</v>
      </c>
      <c r="E16" s="125">
        <v>0</v>
      </c>
      <c r="F16" s="125">
        <v>0</v>
      </c>
      <c r="G16" s="125">
        <v>0</v>
      </c>
      <c r="H16" s="125">
        <v>0</v>
      </c>
      <c r="I16" s="125">
        <v>0</v>
      </c>
      <c r="J16" s="125">
        <v>0</v>
      </c>
      <c r="K16" s="125">
        <v>0</v>
      </c>
      <c r="L16" s="125">
        <v>0</v>
      </c>
    </row>
    <row r="17" spans="1:12">
      <c r="A17" s="125">
        <v>6</v>
      </c>
      <c r="B17" s="225" t="s">
        <v>690</v>
      </c>
      <c r="C17" s="125">
        <v>0</v>
      </c>
      <c r="D17" s="125">
        <v>0</v>
      </c>
      <c r="E17" s="125">
        <v>0</v>
      </c>
      <c r="F17" s="125">
        <v>0</v>
      </c>
      <c r="G17" s="125">
        <v>0</v>
      </c>
      <c r="H17" s="125">
        <v>0</v>
      </c>
      <c r="I17" s="125">
        <v>0</v>
      </c>
      <c r="J17" s="125">
        <v>0</v>
      </c>
      <c r="K17" s="125">
        <v>0</v>
      </c>
      <c r="L17" s="125">
        <v>0</v>
      </c>
    </row>
    <row r="18" spans="1:12">
      <c r="A18" s="125">
        <v>7</v>
      </c>
      <c r="B18" s="225" t="s">
        <v>691</v>
      </c>
      <c r="C18" s="125">
        <v>0</v>
      </c>
      <c r="D18" s="125">
        <v>0</v>
      </c>
      <c r="E18" s="125">
        <v>0</v>
      </c>
      <c r="F18" s="125">
        <v>0</v>
      </c>
      <c r="G18" s="125">
        <v>0</v>
      </c>
      <c r="H18" s="125">
        <v>0</v>
      </c>
      <c r="I18" s="125">
        <v>0</v>
      </c>
      <c r="J18" s="125">
        <v>0</v>
      </c>
      <c r="K18" s="125">
        <v>0</v>
      </c>
      <c r="L18" s="125">
        <v>0</v>
      </c>
    </row>
    <row r="19" spans="1:12">
      <c r="A19" s="125">
        <v>8</v>
      </c>
      <c r="B19" s="225" t="s">
        <v>692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  <c r="K19" s="125">
        <v>0</v>
      </c>
      <c r="L19" s="125">
        <v>0</v>
      </c>
    </row>
    <row r="20" spans="1:12">
      <c r="A20" s="125">
        <v>9</v>
      </c>
      <c r="B20" s="225" t="s">
        <v>693</v>
      </c>
      <c r="C20" s="125">
        <v>0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</row>
    <row r="21" spans="1:12">
      <c r="A21" s="125">
        <v>10</v>
      </c>
      <c r="B21" s="225" t="s">
        <v>694</v>
      </c>
      <c r="C21" s="125">
        <v>0</v>
      </c>
      <c r="D21" s="125">
        <v>0</v>
      </c>
      <c r="E21" s="125">
        <v>0</v>
      </c>
      <c r="F21" s="125">
        <v>0</v>
      </c>
      <c r="G21" s="125">
        <v>0</v>
      </c>
      <c r="H21" s="125">
        <v>0</v>
      </c>
      <c r="I21" s="125">
        <v>0</v>
      </c>
      <c r="J21" s="125">
        <v>0</v>
      </c>
      <c r="K21" s="125">
        <v>0</v>
      </c>
      <c r="L21" s="125">
        <v>0</v>
      </c>
    </row>
    <row r="22" spans="1:12">
      <c r="A22" s="125">
        <v>11</v>
      </c>
      <c r="B22" s="225" t="s">
        <v>695</v>
      </c>
      <c r="C22" s="125">
        <v>0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  <c r="K22" s="125">
        <v>0</v>
      </c>
      <c r="L22" s="125">
        <v>0</v>
      </c>
    </row>
    <row r="23" spans="1:12">
      <c r="A23" s="125">
        <v>12</v>
      </c>
      <c r="B23" s="225" t="s">
        <v>696</v>
      </c>
      <c r="C23" s="125">
        <v>0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  <c r="K23" s="125">
        <v>0</v>
      </c>
      <c r="L23" s="125">
        <v>0</v>
      </c>
    </row>
    <row r="24" spans="1:12">
      <c r="A24" s="125">
        <v>13</v>
      </c>
      <c r="B24" s="225" t="s">
        <v>697</v>
      </c>
      <c r="C24" s="125">
        <v>0</v>
      </c>
      <c r="D24" s="125">
        <v>0</v>
      </c>
      <c r="E24" s="125">
        <v>0</v>
      </c>
      <c r="F24" s="125">
        <v>0</v>
      </c>
      <c r="G24" s="125">
        <v>0</v>
      </c>
      <c r="H24" s="125">
        <v>0</v>
      </c>
      <c r="I24" s="125">
        <v>0</v>
      </c>
      <c r="J24" s="125">
        <v>0</v>
      </c>
      <c r="K24" s="125">
        <v>0</v>
      </c>
      <c r="L24" s="125">
        <v>0</v>
      </c>
    </row>
    <row r="25" spans="1:12">
      <c r="A25" s="125">
        <v>14</v>
      </c>
      <c r="B25" s="225" t="s">
        <v>698</v>
      </c>
      <c r="C25" s="125">
        <v>0</v>
      </c>
      <c r="D25" s="125">
        <v>0</v>
      </c>
      <c r="E25" s="125">
        <v>0</v>
      </c>
      <c r="F25" s="125">
        <v>0</v>
      </c>
      <c r="G25" s="125">
        <v>0</v>
      </c>
      <c r="H25" s="125">
        <v>0</v>
      </c>
      <c r="I25" s="125">
        <v>0</v>
      </c>
      <c r="J25" s="125">
        <v>0</v>
      </c>
      <c r="K25" s="125">
        <v>0</v>
      </c>
      <c r="L25" s="125">
        <v>0</v>
      </c>
    </row>
    <row r="26" spans="1:12">
      <c r="A26" s="125">
        <v>15</v>
      </c>
      <c r="B26" s="225" t="s">
        <v>699</v>
      </c>
      <c r="C26" s="125">
        <v>0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0</v>
      </c>
      <c r="J26" s="125">
        <v>0</v>
      </c>
      <c r="K26" s="125">
        <v>0</v>
      </c>
      <c r="L26" s="125">
        <v>0</v>
      </c>
    </row>
    <row r="27" spans="1:12">
      <c r="A27" s="125">
        <v>16</v>
      </c>
      <c r="B27" s="227" t="s">
        <v>700</v>
      </c>
      <c r="C27" s="125">
        <v>0</v>
      </c>
      <c r="D27" s="125">
        <v>0</v>
      </c>
      <c r="E27" s="125">
        <v>0</v>
      </c>
      <c r="F27" s="125">
        <v>0</v>
      </c>
      <c r="G27" s="125">
        <v>0</v>
      </c>
      <c r="H27" s="125">
        <v>0</v>
      </c>
      <c r="I27" s="125">
        <v>0</v>
      </c>
      <c r="J27" s="125">
        <v>0</v>
      </c>
      <c r="K27" s="125">
        <v>0</v>
      </c>
      <c r="L27" s="125">
        <v>0</v>
      </c>
    </row>
    <row r="28" spans="1:12">
      <c r="A28" s="125">
        <v>17</v>
      </c>
      <c r="B28" s="227" t="s">
        <v>701</v>
      </c>
      <c r="C28" s="125">
        <v>0</v>
      </c>
      <c r="D28" s="125">
        <v>0</v>
      </c>
      <c r="E28" s="125">
        <v>0</v>
      </c>
      <c r="F28" s="125">
        <v>0</v>
      </c>
      <c r="G28" s="125">
        <v>0</v>
      </c>
      <c r="H28" s="125">
        <v>0</v>
      </c>
      <c r="I28" s="125">
        <v>0</v>
      </c>
      <c r="J28" s="125">
        <v>0</v>
      </c>
      <c r="K28" s="125">
        <v>0</v>
      </c>
      <c r="L28" s="125">
        <v>0</v>
      </c>
    </row>
    <row r="29" spans="1:12">
      <c r="A29" s="125">
        <v>18</v>
      </c>
      <c r="B29" s="227" t="s">
        <v>702</v>
      </c>
      <c r="C29" s="125">
        <v>0</v>
      </c>
      <c r="D29" s="125">
        <v>0</v>
      </c>
      <c r="E29" s="125">
        <v>0</v>
      </c>
      <c r="F29" s="125">
        <v>0</v>
      </c>
      <c r="G29" s="125">
        <v>0</v>
      </c>
      <c r="H29" s="125">
        <v>0</v>
      </c>
      <c r="I29" s="125">
        <v>0</v>
      </c>
      <c r="J29" s="125">
        <v>0</v>
      </c>
      <c r="K29" s="125">
        <v>0</v>
      </c>
      <c r="L29" s="125">
        <v>0</v>
      </c>
    </row>
    <row r="30" spans="1:12">
      <c r="A30" s="125">
        <v>19</v>
      </c>
      <c r="B30" s="227" t="s">
        <v>703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</row>
    <row r="31" spans="1:12">
      <c r="A31" s="125">
        <v>20</v>
      </c>
      <c r="B31" s="227" t="s">
        <v>704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</row>
    <row r="32" spans="1:12">
      <c r="A32" s="125">
        <v>21</v>
      </c>
      <c r="B32" s="227" t="s">
        <v>705</v>
      </c>
      <c r="C32" s="125">
        <v>0</v>
      </c>
      <c r="D32" s="125">
        <v>0</v>
      </c>
      <c r="E32" s="125">
        <v>0</v>
      </c>
      <c r="F32" s="125">
        <v>0</v>
      </c>
      <c r="G32" s="125">
        <v>0</v>
      </c>
      <c r="H32" s="125">
        <v>0</v>
      </c>
      <c r="I32" s="125">
        <v>0</v>
      </c>
      <c r="J32" s="125">
        <v>0</v>
      </c>
      <c r="K32" s="125">
        <v>0</v>
      </c>
      <c r="L32" s="125">
        <v>0</v>
      </c>
    </row>
    <row r="33" spans="1:12">
      <c r="A33" s="125">
        <v>22</v>
      </c>
      <c r="B33" s="227" t="s">
        <v>706</v>
      </c>
      <c r="C33" s="125">
        <v>0</v>
      </c>
      <c r="D33" s="125">
        <v>0</v>
      </c>
      <c r="E33" s="125">
        <v>0</v>
      </c>
      <c r="F33" s="125">
        <v>0</v>
      </c>
      <c r="G33" s="125">
        <v>0</v>
      </c>
      <c r="H33" s="125">
        <v>0</v>
      </c>
      <c r="I33" s="125">
        <v>0</v>
      </c>
      <c r="J33" s="125">
        <v>0</v>
      </c>
      <c r="K33" s="125">
        <v>0</v>
      </c>
      <c r="L33" s="125">
        <v>0</v>
      </c>
    </row>
    <row r="34" spans="1:12">
      <c r="A34" s="125">
        <v>23</v>
      </c>
      <c r="B34" s="227" t="s">
        <v>707</v>
      </c>
      <c r="C34" s="125">
        <v>0</v>
      </c>
      <c r="D34" s="125">
        <v>0</v>
      </c>
      <c r="E34" s="125">
        <v>0</v>
      </c>
      <c r="F34" s="125">
        <v>0</v>
      </c>
      <c r="G34" s="125">
        <v>0</v>
      </c>
      <c r="H34" s="125">
        <v>0</v>
      </c>
      <c r="I34" s="125">
        <v>0</v>
      </c>
      <c r="J34" s="125">
        <v>0</v>
      </c>
      <c r="K34" s="125">
        <v>0</v>
      </c>
      <c r="L34" s="125">
        <v>0</v>
      </c>
    </row>
    <row r="35" spans="1:12">
      <c r="A35" s="125">
        <v>24</v>
      </c>
      <c r="B35" s="227" t="s">
        <v>708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  <c r="K35" s="125">
        <v>0</v>
      </c>
      <c r="L35" s="125">
        <v>0</v>
      </c>
    </row>
    <row r="36" spans="1:12">
      <c r="A36" s="125">
        <v>25</v>
      </c>
      <c r="B36" s="227" t="s">
        <v>709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  <c r="K36" s="125">
        <v>0</v>
      </c>
      <c r="L36" s="125">
        <v>0</v>
      </c>
    </row>
    <row r="37" spans="1:12">
      <c r="A37" s="125">
        <v>26</v>
      </c>
      <c r="B37" s="227" t="s">
        <v>710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  <c r="K37" s="125">
        <v>0</v>
      </c>
      <c r="L37" s="125">
        <v>0</v>
      </c>
    </row>
    <row r="38" spans="1:12">
      <c r="A38" s="125">
        <v>27</v>
      </c>
      <c r="B38" s="227" t="s">
        <v>711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  <c r="K38" s="125">
        <v>0</v>
      </c>
      <c r="L38" s="125">
        <v>0</v>
      </c>
    </row>
    <row r="39" spans="1:12">
      <c r="A39" s="125">
        <v>28</v>
      </c>
      <c r="B39" s="227" t="s">
        <v>712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  <c r="K39" s="125">
        <v>0</v>
      </c>
      <c r="L39" s="125">
        <v>0</v>
      </c>
    </row>
    <row r="40" spans="1:12">
      <c r="A40" s="125">
        <v>29</v>
      </c>
      <c r="B40" s="227" t="s">
        <v>713</v>
      </c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  <c r="K40" s="125">
        <v>0</v>
      </c>
      <c r="L40" s="125">
        <v>0</v>
      </c>
    </row>
    <row r="41" spans="1:12">
      <c r="A41" s="125">
        <v>30</v>
      </c>
      <c r="B41" s="227" t="s">
        <v>714</v>
      </c>
      <c r="C41" s="125">
        <v>0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  <c r="K41" s="125">
        <v>0</v>
      </c>
      <c r="L41" s="125">
        <v>0</v>
      </c>
    </row>
    <row r="42" spans="1:12">
      <c r="A42" s="426" t="s">
        <v>18</v>
      </c>
      <c r="B42" s="427"/>
      <c r="C42" s="717">
        <f t="shared" ref="C42:L42" si="0">SUM(C12:C41)</f>
        <v>0</v>
      </c>
      <c r="D42" s="717">
        <f t="shared" si="0"/>
        <v>0</v>
      </c>
      <c r="E42" s="717">
        <f t="shared" si="0"/>
        <v>0</v>
      </c>
      <c r="F42" s="717">
        <f t="shared" si="0"/>
        <v>0</v>
      </c>
      <c r="G42" s="717">
        <f t="shared" si="0"/>
        <v>0</v>
      </c>
      <c r="H42" s="717">
        <f t="shared" si="0"/>
        <v>0</v>
      </c>
      <c r="I42" s="717">
        <f t="shared" si="0"/>
        <v>0</v>
      </c>
      <c r="J42" s="717">
        <f t="shared" si="0"/>
        <v>0</v>
      </c>
      <c r="K42" s="717">
        <f t="shared" si="0"/>
        <v>0</v>
      </c>
      <c r="L42" s="717">
        <f t="shared" si="0"/>
        <v>0</v>
      </c>
    </row>
    <row r="43" spans="1:12">
      <c r="A43" s="76"/>
      <c r="B43" s="95"/>
      <c r="C43" s="95"/>
      <c r="D43" s="631"/>
      <c r="E43" s="631"/>
      <c r="F43" s="631"/>
      <c r="G43" s="631"/>
      <c r="H43" s="631"/>
      <c r="I43" s="631"/>
      <c r="J43" s="631"/>
    </row>
    <row r="44" spans="1:12">
      <c r="A44" s="76"/>
      <c r="B44" s="95"/>
      <c r="C44" s="95"/>
      <c r="D44" s="631"/>
      <c r="E44" s="631"/>
      <c r="F44" s="631"/>
      <c r="G44" s="631"/>
      <c r="H44" s="631"/>
      <c r="I44" s="631"/>
      <c r="J44" s="631"/>
    </row>
    <row r="45" spans="1:12">
      <c r="A45" s="76"/>
      <c r="B45" s="95"/>
      <c r="C45" s="95"/>
      <c r="D45" s="631"/>
      <c r="E45" s="631"/>
      <c r="F45" s="631"/>
      <c r="G45" s="631"/>
      <c r="H45" s="631"/>
      <c r="I45" s="631"/>
      <c r="J45" s="631"/>
    </row>
    <row r="46" spans="1:12" ht="15.75" customHeight="1">
      <c r="A46" s="79" t="s">
        <v>11</v>
      </c>
      <c r="B46" s="79"/>
      <c r="C46" s="79"/>
      <c r="D46" s="79"/>
      <c r="E46" s="79"/>
      <c r="F46" s="79"/>
      <c r="G46" s="79"/>
      <c r="I46" s="1284" t="s">
        <v>12</v>
      </c>
      <c r="J46" s="1284"/>
    </row>
    <row r="47" spans="1:12" ht="12.75" customHeight="1">
      <c r="A47" s="1345" t="s">
        <v>722</v>
      </c>
      <c r="B47" s="1345"/>
      <c r="C47" s="1345"/>
      <c r="D47" s="1345"/>
      <c r="E47" s="1345"/>
      <c r="F47" s="1345"/>
      <c r="G47" s="1345"/>
      <c r="H47" s="1345"/>
      <c r="I47" s="1345"/>
      <c r="J47" s="1345"/>
    </row>
    <row r="48" spans="1:12" ht="12.75" customHeight="1">
      <c r="A48" s="632"/>
      <c r="B48" s="632"/>
      <c r="C48" s="632"/>
      <c r="D48" s="632"/>
      <c r="E48" s="632"/>
      <c r="F48" s="632"/>
      <c r="G48" s="632"/>
      <c r="H48" s="1284" t="s">
        <v>86</v>
      </c>
      <c r="I48" s="1284"/>
      <c r="J48" s="1284"/>
      <c r="K48" s="1284"/>
    </row>
    <row r="49" spans="1:10">
      <c r="A49" s="79"/>
      <c r="B49" s="79"/>
      <c r="C49" s="79"/>
      <c r="E49" s="79"/>
      <c r="H49" s="1285" t="s">
        <v>83</v>
      </c>
      <c r="I49" s="1285"/>
      <c r="J49" s="1285"/>
    </row>
    <row r="53" spans="1:10">
      <c r="A53" s="1343"/>
      <c r="B53" s="1343"/>
      <c r="C53" s="1343"/>
      <c r="D53" s="1343"/>
      <c r="E53" s="1343"/>
      <c r="F53" s="1343"/>
      <c r="G53" s="1343"/>
      <c r="H53" s="1343"/>
      <c r="I53" s="1343"/>
      <c r="J53" s="1343"/>
    </row>
    <row r="55" spans="1:10">
      <c r="A55" s="1343"/>
      <c r="B55" s="1343"/>
      <c r="C55" s="1343"/>
      <c r="D55" s="1343"/>
      <c r="E55" s="1343"/>
      <c r="F55" s="1343"/>
      <c r="G55" s="1343"/>
      <c r="H55" s="1343"/>
      <c r="I55" s="1343"/>
      <c r="J55" s="1343"/>
    </row>
  </sheetData>
  <mergeCells count="19">
    <mergeCell ref="A55:J55"/>
    <mergeCell ref="K9:L9"/>
    <mergeCell ref="I46:J46"/>
    <mergeCell ref="A47:J47"/>
    <mergeCell ref="H48:K48"/>
    <mergeCell ref="H49:J49"/>
    <mergeCell ref="A53:J53"/>
    <mergeCell ref="A9:A10"/>
    <mergeCell ref="B9:B10"/>
    <mergeCell ref="C9:D9"/>
    <mergeCell ref="E9:F9"/>
    <mergeCell ref="G9:H9"/>
    <mergeCell ref="I9:J9"/>
    <mergeCell ref="E1:I1"/>
    <mergeCell ref="A2:J2"/>
    <mergeCell ref="A3:J3"/>
    <mergeCell ref="A5:L5"/>
    <mergeCell ref="A8:B8"/>
    <mergeCell ref="H8:J8"/>
  </mergeCells>
  <printOptions horizontalCentered="1"/>
  <pageMargins left="0.70866141732283472" right="0.70866141732283472" top="0.23622047244094491" bottom="0" header="0.31496062992125984" footer="0.31496062992125984"/>
  <pageSetup paperSize="9" scale="8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54"/>
  <sheetViews>
    <sheetView topLeftCell="A4" zoomScaleSheetLayoutView="85" workbookViewId="0">
      <selection activeCell="C22" sqref="C22:N22"/>
    </sheetView>
  </sheetViews>
  <sheetFormatPr defaultRowHeight="12.75"/>
  <cols>
    <col min="1" max="1" width="6.28515625" customWidth="1"/>
    <col min="2" max="2" width="17.5703125" customWidth="1"/>
    <col min="3" max="3" width="9.7109375" customWidth="1"/>
    <col min="5" max="5" width="9.5703125" customWidth="1"/>
    <col min="6" max="6" width="9.7109375" customWidth="1"/>
    <col min="7" max="7" width="10" customWidth="1"/>
    <col min="8" max="8" width="9.85546875" customWidth="1"/>
    <col min="10" max="10" width="10.7109375" customWidth="1"/>
    <col min="11" max="11" width="8.85546875" customWidth="1"/>
    <col min="12" max="12" width="9.85546875" customWidth="1"/>
    <col min="13" max="13" width="8.85546875" customWidth="1"/>
    <col min="14" max="14" width="12" customWidth="1"/>
  </cols>
  <sheetData>
    <row r="1" spans="1:14" ht="12.75" customHeight="1">
      <c r="D1" s="959"/>
      <c r="E1" s="959"/>
      <c r="F1" s="959"/>
      <c r="G1" s="959"/>
      <c r="H1" s="959"/>
      <c r="I1" s="959"/>
      <c r="L1" s="1079" t="s">
        <v>88</v>
      </c>
      <c r="M1" s="1079"/>
    </row>
    <row r="2" spans="1:14" ht="15.75">
      <c r="A2" s="956" t="s">
        <v>0</v>
      </c>
      <c r="B2" s="956"/>
      <c r="C2" s="956"/>
      <c r="D2" s="956"/>
      <c r="E2" s="956"/>
      <c r="F2" s="956"/>
      <c r="G2" s="956"/>
      <c r="H2" s="956"/>
      <c r="I2" s="956"/>
      <c r="J2" s="956"/>
      <c r="K2" s="956"/>
      <c r="L2" s="956"/>
      <c r="M2" s="956"/>
    </row>
    <row r="3" spans="1:14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957"/>
    </row>
    <row r="4" spans="1:14" ht="11.25" customHeight="1"/>
    <row r="5" spans="1:14" ht="15.75">
      <c r="A5" s="1078" t="s">
        <v>916</v>
      </c>
      <c r="B5" s="1078"/>
      <c r="C5" s="1078"/>
      <c r="D5" s="1078"/>
      <c r="E5" s="1078"/>
      <c r="F5" s="1078"/>
      <c r="G5" s="1078"/>
      <c r="H5" s="1078"/>
      <c r="I5" s="1078"/>
      <c r="J5" s="1078"/>
      <c r="K5" s="1078"/>
      <c r="L5" s="1078"/>
      <c r="M5" s="1078"/>
    </row>
    <row r="7" spans="1:14">
      <c r="A7" s="893" t="s">
        <v>734</v>
      </c>
      <c r="B7" s="893"/>
      <c r="K7" s="88"/>
      <c r="L7" s="1075" t="s">
        <v>884</v>
      </c>
      <c r="M7" s="1075"/>
      <c r="N7" s="1075"/>
    </row>
    <row r="8" spans="1:14">
      <c r="A8" s="25"/>
      <c r="B8" s="25"/>
      <c r="K8" s="81"/>
      <c r="L8" s="102"/>
      <c r="M8" s="106"/>
      <c r="N8" s="102"/>
    </row>
    <row r="9" spans="1:14" ht="15.75" customHeight="1">
      <c r="A9" s="1076" t="s">
        <v>2</v>
      </c>
      <c r="B9" s="1076" t="s">
        <v>3</v>
      </c>
      <c r="C9" s="927" t="s">
        <v>4</v>
      </c>
      <c r="D9" s="927"/>
      <c r="E9" s="927"/>
      <c r="F9" s="904"/>
      <c r="G9" s="1073"/>
      <c r="H9" s="970" t="s">
        <v>103</v>
      </c>
      <c r="I9" s="970"/>
      <c r="J9" s="970"/>
      <c r="K9" s="970"/>
      <c r="L9" s="970"/>
      <c r="M9" s="1076" t="s">
        <v>140</v>
      </c>
      <c r="N9" s="1074" t="s">
        <v>141</v>
      </c>
    </row>
    <row r="10" spans="1:14" ht="38.25">
      <c r="A10" s="1077"/>
      <c r="B10" s="1077"/>
      <c r="C10" s="3" t="s">
        <v>5</v>
      </c>
      <c r="D10" s="3" t="s">
        <v>6</v>
      </c>
      <c r="E10" s="3" t="s">
        <v>379</v>
      </c>
      <c r="F10" s="5" t="s">
        <v>101</v>
      </c>
      <c r="G10" s="4" t="s">
        <v>380</v>
      </c>
      <c r="H10" s="3" t="s">
        <v>5</v>
      </c>
      <c r="I10" s="3" t="s">
        <v>6</v>
      </c>
      <c r="J10" s="3" t="s">
        <v>379</v>
      </c>
      <c r="K10" s="5" t="s">
        <v>101</v>
      </c>
      <c r="L10" s="5" t="s">
        <v>381</v>
      </c>
      <c r="M10" s="1077"/>
      <c r="N10" s="1074"/>
    </row>
    <row r="11" spans="1:14" s="12" customFormat="1">
      <c r="A11" s="3">
        <v>1</v>
      </c>
      <c r="B11" s="3">
        <v>2</v>
      </c>
      <c r="C11" s="3">
        <v>3</v>
      </c>
      <c r="D11" s="3">
        <v>4</v>
      </c>
      <c r="E11" s="3">
        <v>5</v>
      </c>
      <c r="F11" s="3">
        <v>6</v>
      </c>
      <c r="G11" s="3">
        <v>7</v>
      </c>
      <c r="H11" s="3">
        <v>8</v>
      </c>
      <c r="I11" s="3">
        <v>9</v>
      </c>
      <c r="J11" s="3">
        <v>10</v>
      </c>
      <c r="K11" s="3">
        <v>11</v>
      </c>
      <c r="L11" s="3">
        <v>12</v>
      </c>
      <c r="M11" s="3">
        <v>13</v>
      </c>
      <c r="N11" s="3">
        <v>14</v>
      </c>
    </row>
    <row r="12" spans="1:14" s="12" customFormat="1">
      <c r="A12" s="218">
        <v>1</v>
      </c>
      <c r="B12" s="225" t="s">
        <v>685</v>
      </c>
      <c r="C12" s="668">
        <v>899</v>
      </c>
      <c r="D12" s="669">
        <v>0</v>
      </c>
      <c r="E12" s="255">
        <v>0</v>
      </c>
      <c r="F12" s="668">
        <v>0</v>
      </c>
      <c r="G12" s="380">
        <f>C12+D12+E12+F12</f>
        <v>899</v>
      </c>
      <c r="H12" s="668">
        <v>899</v>
      </c>
      <c r="I12" s="669">
        <v>0</v>
      </c>
      <c r="J12" s="255">
        <v>0</v>
      </c>
      <c r="K12" s="668">
        <v>0</v>
      </c>
      <c r="L12" s="255">
        <f>H12+I12+J12+K12</f>
        <v>899</v>
      </c>
      <c r="M12" s="255">
        <v>0</v>
      </c>
      <c r="N12" s="309">
        <v>0</v>
      </c>
    </row>
    <row r="13" spans="1:14" s="12" customFormat="1">
      <c r="A13" s="218">
        <v>2</v>
      </c>
      <c r="B13" s="225" t="s">
        <v>686</v>
      </c>
      <c r="C13" s="668">
        <v>1507</v>
      </c>
      <c r="D13" s="669">
        <v>0</v>
      </c>
      <c r="E13" s="255">
        <v>0</v>
      </c>
      <c r="F13" s="668">
        <v>8</v>
      </c>
      <c r="G13" s="380">
        <f>C13+D13+E13+F13</f>
        <v>1515</v>
      </c>
      <c r="H13" s="668">
        <v>1507</v>
      </c>
      <c r="I13" s="669">
        <v>0</v>
      </c>
      <c r="J13" s="255">
        <v>0</v>
      </c>
      <c r="K13" s="668">
        <v>8</v>
      </c>
      <c r="L13" s="255">
        <f t="shared" ref="L13:L41" si="0">H13+I13+J13+K13</f>
        <v>1515</v>
      </c>
      <c r="M13" s="255">
        <v>0</v>
      </c>
      <c r="N13" s="309">
        <v>0</v>
      </c>
    </row>
    <row r="14" spans="1:14" s="12" customFormat="1">
      <c r="A14" s="218">
        <v>3</v>
      </c>
      <c r="B14" s="225" t="s">
        <v>687</v>
      </c>
      <c r="C14" s="668">
        <v>938</v>
      </c>
      <c r="D14" s="669">
        <v>2</v>
      </c>
      <c r="E14" s="255">
        <v>0</v>
      </c>
      <c r="F14" s="668">
        <v>0</v>
      </c>
      <c r="G14" s="380">
        <f>C14+D14+E14+F14</f>
        <v>940</v>
      </c>
      <c r="H14" s="668">
        <v>938</v>
      </c>
      <c r="I14" s="669">
        <v>2</v>
      </c>
      <c r="J14" s="255">
        <v>0</v>
      </c>
      <c r="K14" s="668">
        <v>0</v>
      </c>
      <c r="L14" s="255">
        <f t="shared" si="0"/>
        <v>940</v>
      </c>
      <c r="M14" s="255">
        <v>0</v>
      </c>
      <c r="N14" s="309">
        <v>0</v>
      </c>
    </row>
    <row r="15" spans="1:14" s="12" customFormat="1">
      <c r="A15" s="218">
        <v>4</v>
      </c>
      <c r="B15" s="225" t="s">
        <v>688</v>
      </c>
      <c r="C15" s="668">
        <v>1056</v>
      </c>
      <c r="D15" s="669">
        <v>14</v>
      </c>
      <c r="E15" s="255">
        <v>0</v>
      </c>
      <c r="F15" s="668">
        <v>4</v>
      </c>
      <c r="G15" s="380">
        <f>C15+D15+E15+F15</f>
        <v>1074</v>
      </c>
      <c r="H15" s="668">
        <v>1056</v>
      </c>
      <c r="I15" s="669">
        <v>14</v>
      </c>
      <c r="J15" s="255">
        <v>0</v>
      </c>
      <c r="K15" s="668">
        <v>4</v>
      </c>
      <c r="L15" s="255">
        <f t="shared" si="0"/>
        <v>1074</v>
      </c>
      <c r="M15" s="255">
        <v>0</v>
      </c>
      <c r="N15" s="309">
        <v>0</v>
      </c>
    </row>
    <row r="16" spans="1:14" s="12" customFormat="1">
      <c r="A16" s="218">
        <v>5</v>
      </c>
      <c r="B16" s="225" t="s">
        <v>689</v>
      </c>
      <c r="C16" s="668">
        <v>1271</v>
      </c>
      <c r="D16" s="669">
        <v>1</v>
      </c>
      <c r="E16" s="255">
        <v>0</v>
      </c>
      <c r="F16" s="668">
        <v>0</v>
      </c>
      <c r="G16" s="380">
        <f>C16+D16+E16+F16</f>
        <v>1272</v>
      </c>
      <c r="H16" s="668">
        <v>1271</v>
      </c>
      <c r="I16" s="669">
        <v>1</v>
      </c>
      <c r="J16" s="255">
        <v>0</v>
      </c>
      <c r="K16" s="668">
        <v>0</v>
      </c>
      <c r="L16" s="255">
        <f t="shared" si="0"/>
        <v>1272</v>
      </c>
      <c r="M16" s="255">
        <v>0</v>
      </c>
      <c r="N16" s="309">
        <v>0</v>
      </c>
    </row>
    <row r="17" spans="1:17" s="12" customFormat="1">
      <c r="A17" s="218">
        <v>6</v>
      </c>
      <c r="B17" s="225" t="s">
        <v>690</v>
      </c>
      <c r="C17" s="668">
        <v>495</v>
      </c>
      <c r="D17" s="669">
        <v>0</v>
      </c>
      <c r="E17" s="255">
        <v>0</v>
      </c>
      <c r="F17" s="668">
        <v>0</v>
      </c>
      <c r="G17" s="380">
        <f t="shared" ref="G17:G41" si="1">C17+D17+E17+F17</f>
        <v>495</v>
      </c>
      <c r="H17" s="668">
        <v>495</v>
      </c>
      <c r="I17" s="669">
        <v>0</v>
      </c>
      <c r="J17" s="255">
        <v>0</v>
      </c>
      <c r="K17" s="668">
        <v>0</v>
      </c>
      <c r="L17" s="255">
        <f t="shared" si="0"/>
        <v>495</v>
      </c>
      <c r="M17" s="255">
        <v>0</v>
      </c>
      <c r="N17" s="309">
        <v>0</v>
      </c>
    </row>
    <row r="18" spans="1:17" s="12" customFormat="1">
      <c r="A18" s="218">
        <v>7</v>
      </c>
      <c r="B18" s="225" t="s">
        <v>691</v>
      </c>
      <c r="C18" s="668">
        <v>1283</v>
      </c>
      <c r="D18" s="669">
        <v>7</v>
      </c>
      <c r="E18" s="255">
        <v>0</v>
      </c>
      <c r="F18" s="668">
        <v>3</v>
      </c>
      <c r="G18" s="380">
        <f t="shared" si="1"/>
        <v>1293</v>
      </c>
      <c r="H18" s="668">
        <v>1283</v>
      </c>
      <c r="I18" s="669">
        <v>7</v>
      </c>
      <c r="J18" s="255">
        <v>0</v>
      </c>
      <c r="K18" s="668">
        <v>3</v>
      </c>
      <c r="L18" s="255">
        <f t="shared" si="0"/>
        <v>1293</v>
      </c>
      <c r="M18" s="255">
        <v>0</v>
      </c>
      <c r="N18" s="309">
        <v>0</v>
      </c>
    </row>
    <row r="19" spans="1:17" s="12" customFormat="1">
      <c r="A19" s="218">
        <v>8</v>
      </c>
      <c r="B19" s="225" t="s">
        <v>692</v>
      </c>
      <c r="C19" s="668">
        <v>331</v>
      </c>
      <c r="D19" s="669">
        <v>0</v>
      </c>
      <c r="E19" s="255">
        <v>0</v>
      </c>
      <c r="F19" s="668">
        <v>0</v>
      </c>
      <c r="G19" s="380">
        <f t="shared" si="1"/>
        <v>331</v>
      </c>
      <c r="H19" s="668">
        <v>331</v>
      </c>
      <c r="I19" s="669">
        <v>0</v>
      </c>
      <c r="J19" s="255">
        <v>0</v>
      </c>
      <c r="K19" s="668">
        <v>0</v>
      </c>
      <c r="L19" s="255">
        <f t="shared" si="0"/>
        <v>331</v>
      </c>
      <c r="M19" s="255">
        <v>0</v>
      </c>
      <c r="N19" s="309">
        <v>0</v>
      </c>
    </row>
    <row r="20" spans="1:17" s="12" customFormat="1">
      <c r="A20" s="218">
        <v>9</v>
      </c>
      <c r="B20" s="225" t="s">
        <v>693</v>
      </c>
      <c r="C20" s="668">
        <v>776</v>
      </c>
      <c r="D20" s="669">
        <v>0</v>
      </c>
      <c r="E20" s="255">
        <v>0</v>
      </c>
      <c r="F20" s="668">
        <v>0</v>
      </c>
      <c r="G20" s="380">
        <f t="shared" si="1"/>
        <v>776</v>
      </c>
      <c r="H20" s="668">
        <v>776</v>
      </c>
      <c r="I20" s="669">
        <v>0</v>
      </c>
      <c r="J20" s="255">
        <v>0</v>
      </c>
      <c r="K20" s="668">
        <v>0</v>
      </c>
      <c r="L20" s="255">
        <f t="shared" si="0"/>
        <v>776</v>
      </c>
      <c r="M20" s="255">
        <v>0</v>
      </c>
      <c r="N20" s="309">
        <v>0</v>
      </c>
    </row>
    <row r="21" spans="1:17" s="12" customFormat="1">
      <c r="A21" s="218">
        <v>10</v>
      </c>
      <c r="B21" s="225" t="s">
        <v>694</v>
      </c>
      <c r="C21" s="668">
        <v>747</v>
      </c>
      <c r="D21" s="669">
        <v>1</v>
      </c>
      <c r="E21" s="255">
        <v>0</v>
      </c>
      <c r="F21" s="668">
        <v>0</v>
      </c>
      <c r="G21" s="380">
        <f t="shared" si="1"/>
        <v>748</v>
      </c>
      <c r="H21" s="668">
        <v>747</v>
      </c>
      <c r="I21" s="669">
        <v>1</v>
      </c>
      <c r="J21" s="255">
        <v>0</v>
      </c>
      <c r="K21" s="668">
        <v>0</v>
      </c>
      <c r="L21" s="255">
        <f t="shared" si="0"/>
        <v>748</v>
      </c>
      <c r="M21" s="255">
        <v>0</v>
      </c>
      <c r="N21" s="309">
        <v>0</v>
      </c>
    </row>
    <row r="22" spans="1:17" s="12" customFormat="1">
      <c r="A22" s="218">
        <v>11</v>
      </c>
      <c r="B22" s="225" t="s">
        <v>695</v>
      </c>
      <c r="C22" s="668">
        <v>2154</v>
      </c>
      <c r="D22" s="669">
        <v>4</v>
      </c>
      <c r="E22" s="255">
        <v>0</v>
      </c>
      <c r="F22" s="668">
        <v>0</v>
      </c>
      <c r="G22" s="380">
        <f t="shared" si="1"/>
        <v>2158</v>
      </c>
      <c r="H22" s="668">
        <v>2154</v>
      </c>
      <c r="I22" s="669">
        <v>4</v>
      </c>
      <c r="J22" s="255">
        <v>0</v>
      </c>
      <c r="K22" s="668">
        <v>0</v>
      </c>
      <c r="L22" s="255">
        <f t="shared" si="0"/>
        <v>2158</v>
      </c>
      <c r="M22" s="255">
        <v>0</v>
      </c>
      <c r="N22" s="309">
        <v>0</v>
      </c>
    </row>
    <row r="23" spans="1:17" s="12" customFormat="1">
      <c r="A23" s="218">
        <v>12</v>
      </c>
      <c r="B23" s="225" t="s">
        <v>696</v>
      </c>
      <c r="C23" s="668">
        <v>881</v>
      </c>
      <c r="D23" s="669">
        <v>3</v>
      </c>
      <c r="E23" s="255">
        <v>0</v>
      </c>
      <c r="F23" s="668">
        <v>1</v>
      </c>
      <c r="G23" s="380">
        <f t="shared" si="1"/>
        <v>885</v>
      </c>
      <c r="H23" s="668">
        <v>881</v>
      </c>
      <c r="I23" s="669">
        <v>3</v>
      </c>
      <c r="J23" s="255">
        <v>0</v>
      </c>
      <c r="K23" s="668">
        <v>1</v>
      </c>
      <c r="L23" s="255">
        <f t="shared" si="0"/>
        <v>885</v>
      </c>
      <c r="M23" s="255">
        <v>0</v>
      </c>
      <c r="N23" s="309">
        <v>0</v>
      </c>
    </row>
    <row r="24" spans="1:17" s="12" customFormat="1">
      <c r="A24" s="218">
        <v>13</v>
      </c>
      <c r="B24" s="225" t="s">
        <v>697</v>
      </c>
      <c r="C24" s="668">
        <v>1217</v>
      </c>
      <c r="D24" s="669">
        <v>7</v>
      </c>
      <c r="E24" s="255">
        <v>0</v>
      </c>
      <c r="F24" s="668">
        <v>34</v>
      </c>
      <c r="G24" s="380">
        <f t="shared" si="1"/>
        <v>1258</v>
      </c>
      <c r="H24" s="668">
        <v>1217</v>
      </c>
      <c r="I24" s="669">
        <v>7</v>
      </c>
      <c r="J24" s="255">
        <v>0</v>
      </c>
      <c r="K24" s="668">
        <v>34</v>
      </c>
      <c r="L24" s="255">
        <f t="shared" si="0"/>
        <v>1258</v>
      </c>
      <c r="M24" s="255">
        <v>0</v>
      </c>
      <c r="N24" s="309">
        <v>0</v>
      </c>
    </row>
    <row r="25" spans="1:17" s="12" customFormat="1">
      <c r="A25" s="218">
        <v>14</v>
      </c>
      <c r="B25" s="225" t="s">
        <v>698</v>
      </c>
      <c r="C25" s="668">
        <v>338</v>
      </c>
      <c r="D25" s="669">
        <v>2</v>
      </c>
      <c r="E25" s="255">
        <v>0</v>
      </c>
      <c r="F25" s="668">
        <v>0</v>
      </c>
      <c r="G25" s="380">
        <f t="shared" si="1"/>
        <v>340</v>
      </c>
      <c r="H25" s="668">
        <v>338</v>
      </c>
      <c r="I25" s="669">
        <v>2</v>
      </c>
      <c r="J25" s="255">
        <v>0</v>
      </c>
      <c r="K25" s="668">
        <v>0</v>
      </c>
      <c r="L25" s="255">
        <f t="shared" si="0"/>
        <v>340</v>
      </c>
      <c r="M25" s="255">
        <v>0</v>
      </c>
      <c r="N25" s="309">
        <v>0</v>
      </c>
    </row>
    <row r="26" spans="1:17" s="12" customFormat="1">
      <c r="A26" s="218">
        <v>15</v>
      </c>
      <c r="B26" s="225" t="s">
        <v>699</v>
      </c>
      <c r="C26" s="668">
        <v>1548</v>
      </c>
      <c r="D26" s="669">
        <v>0</v>
      </c>
      <c r="E26" s="255">
        <v>0</v>
      </c>
      <c r="F26" s="668">
        <v>0</v>
      </c>
      <c r="G26" s="380">
        <f t="shared" si="1"/>
        <v>1548</v>
      </c>
      <c r="H26" s="668">
        <v>1548</v>
      </c>
      <c r="I26" s="669">
        <v>0</v>
      </c>
      <c r="J26" s="255">
        <v>0</v>
      </c>
      <c r="K26" s="668">
        <v>0</v>
      </c>
      <c r="L26" s="255">
        <f t="shared" si="0"/>
        <v>1548</v>
      </c>
      <c r="M26" s="255">
        <v>0</v>
      </c>
      <c r="N26" s="309">
        <v>0</v>
      </c>
    </row>
    <row r="27" spans="1:17">
      <c r="A27" s="218">
        <v>16</v>
      </c>
      <c r="B27" s="225" t="s">
        <v>700</v>
      </c>
      <c r="C27" s="668">
        <v>1085</v>
      </c>
      <c r="D27" s="669">
        <v>0</v>
      </c>
      <c r="E27" s="255">
        <v>0</v>
      </c>
      <c r="F27" s="668">
        <v>0</v>
      </c>
      <c r="G27" s="380">
        <f t="shared" si="1"/>
        <v>1085</v>
      </c>
      <c r="H27" s="668">
        <v>1085</v>
      </c>
      <c r="I27" s="669">
        <v>0</v>
      </c>
      <c r="J27" s="255">
        <v>0</v>
      </c>
      <c r="K27" s="668">
        <v>0</v>
      </c>
      <c r="L27" s="255">
        <f t="shared" si="0"/>
        <v>1085</v>
      </c>
      <c r="M27" s="255">
        <v>0</v>
      </c>
      <c r="N27" s="309">
        <v>0</v>
      </c>
      <c r="P27" s="12"/>
      <c r="Q27" s="12"/>
    </row>
    <row r="28" spans="1:17">
      <c r="A28" s="218">
        <v>17</v>
      </c>
      <c r="B28" s="225" t="s">
        <v>701</v>
      </c>
      <c r="C28" s="668">
        <v>1108</v>
      </c>
      <c r="D28" s="669">
        <v>10</v>
      </c>
      <c r="E28" s="255">
        <v>0</v>
      </c>
      <c r="F28" s="668">
        <v>6</v>
      </c>
      <c r="G28" s="380">
        <f t="shared" si="1"/>
        <v>1124</v>
      </c>
      <c r="H28" s="668">
        <v>1108</v>
      </c>
      <c r="I28" s="669">
        <v>10</v>
      </c>
      <c r="J28" s="255">
        <v>0</v>
      </c>
      <c r="K28" s="668">
        <v>6</v>
      </c>
      <c r="L28" s="255">
        <f t="shared" si="0"/>
        <v>1124</v>
      </c>
      <c r="M28" s="255">
        <v>0</v>
      </c>
      <c r="N28" s="309">
        <v>0</v>
      </c>
      <c r="P28" s="12"/>
      <c r="Q28" s="12"/>
    </row>
    <row r="29" spans="1:17">
      <c r="A29" s="218">
        <v>18</v>
      </c>
      <c r="B29" s="225" t="s">
        <v>702</v>
      </c>
      <c r="C29" s="668">
        <v>1626</v>
      </c>
      <c r="D29" s="669">
        <v>6</v>
      </c>
      <c r="E29" s="255">
        <v>0</v>
      </c>
      <c r="F29" s="668">
        <v>0</v>
      </c>
      <c r="G29" s="380">
        <f t="shared" si="1"/>
        <v>1632</v>
      </c>
      <c r="H29" s="668">
        <v>1626</v>
      </c>
      <c r="I29" s="669">
        <v>6</v>
      </c>
      <c r="J29" s="255">
        <v>0</v>
      </c>
      <c r="K29" s="668">
        <v>0</v>
      </c>
      <c r="L29" s="255">
        <f t="shared" si="0"/>
        <v>1632</v>
      </c>
      <c r="M29" s="255">
        <v>0</v>
      </c>
      <c r="N29" s="309">
        <v>0</v>
      </c>
      <c r="P29" s="12"/>
      <c r="Q29" s="12"/>
    </row>
    <row r="30" spans="1:17">
      <c r="A30" s="218">
        <v>19</v>
      </c>
      <c r="B30" s="225" t="s">
        <v>703</v>
      </c>
      <c r="C30" s="668">
        <v>806</v>
      </c>
      <c r="D30" s="669">
        <v>4</v>
      </c>
      <c r="E30" s="255">
        <v>0</v>
      </c>
      <c r="F30" s="668">
        <v>1</v>
      </c>
      <c r="G30" s="380">
        <f t="shared" si="1"/>
        <v>811</v>
      </c>
      <c r="H30" s="668">
        <v>806</v>
      </c>
      <c r="I30" s="669">
        <v>4</v>
      </c>
      <c r="J30" s="255">
        <v>0</v>
      </c>
      <c r="K30" s="668">
        <v>1</v>
      </c>
      <c r="L30" s="255">
        <f t="shared" si="0"/>
        <v>811</v>
      </c>
      <c r="M30" s="255">
        <v>0</v>
      </c>
      <c r="N30" s="309">
        <v>0</v>
      </c>
      <c r="P30" s="12"/>
      <c r="Q30" s="12"/>
    </row>
    <row r="31" spans="1:17">
      <c r="A31" s="218">
        <v>20</v>
      </c>
      <c r="B31" s="225" t="s">
        <v>704</v>
      </c>
      <c r="C31" s="668">
        <v>1621</v>
      </c>
      <c r="D31" s="669">
        <v>21</v>
      </c>
      <c r="E31" s="255">
        <v>0</v>
      </c>
      <c r="F31" s="668">
        <v>0</v>
      </c>
      <c r="G31" s="380">
        <f t="shared" si="1"/>
        <v>1642</v>
      </c>
      <c r="H31" s="668">
        <v>1621</v>
      </c>
      <c r="I31" s="669">
        <v>21</v>
      </c>
      <c r="J31" s="255">
        <v>0</v>
      </c>
      <c r="K31" s="668">
        <v>0</v>
      </c>
      <c r="L31" s="255">
        <f t="shared" si="0"/>
        <v>1642</v>
      </c>
      <c r="M31" s="255">
        <v>0</v>
      </c>
      <c r="N31" s="309">
        <v>0</v>
      </c>
      <c r="P31" s="12"/>
      <c r="Q31" s="12"/>
    </row>
    <row r="32" spans="1:17">
      <c r="A32" s="218">
        <v>21</v>
      </c>
      <c r="B32" s="225" t="s">
        <v>705</v>
      </c>
      <c r="C32" s="668">
        <v>859</v>
      </c>
      <c r="D32" s="669">
        <v>1</v>
      </c>
      <c r="E32" s="255">
        <v>0</v>
      </c>
      <c r="F32" s="668">
        <v>0</v>
      </c>
      <c r="G32" s="380">
        <f t="shared" si="1"/>
        <v>860</v>
      </c>
      <c r="H32" s="668">
        <v>859</v>
      </c>
      <c r="I32" s="669">
        <v>1</v>
      </c>
      <c r="J32" s="255">
        <v>0</v>
      </c>
      <c r="K32" s="668">
        <v>0</v>
      </c>
      <c r="L32" s="255">
        <f t="shared" si="0"/>
        <v>860</v>
      </c>
      <c r="M32" s="255">
        <v>0</v>
      </c>
      <c r="N32" s="309">
        <v>0</v>
      </c>
      <c r="P32" s="12"/>
      <c r="Q32" s="12"/>
    </row>
    <row r="33" spans="1:17">
      <c r="A33" s="218">
        <v>22</v>
      </c>
      <c r="B33" s="225" t="s">
        <v>706</v>
      </c>
      <c r="C33" s="668">
        <v>2708</v>
      </c>
      <c r="D33" s="669">
        <v>1</v>
      </c>
      <c r="E33" s="255">
        <v>0</v>
      </c>
      <c r="F33" s="668">
        <v>3</v>
      </c>
      <c r="G33" s="380">
        <f t="shared" si="1"/>
        <v>2712</v>
      </c>
      <c r="H33" s="668">
        <v>2708</v>
      </c>
      <c r="I33" s="669">
        <v>1</v>
      </c>
      <c r="J33" s="255">
        <v>0</v>
      </c>
      <c r="K33" s="668">
        <v>3</v>
      </c>
      <c r="L33" s="255">
        <f t="shared" si="0"/>
        <v>2712</v>
      </c>
      <c r="M33" s="255">
        <v>0</v>
      </c>
      <c r="N33" s="309">
        <v>0</v>
      </c>
      <c r="P33" s="12"/>
      <c r="Q33" s="12"/>
    </row>
    <row r="34" spans="1:17">
      <c r="A34" s="218">
        <v>23</v>
      </c>
      <c r="B34" s="225" t="s">
        <v>707</v>
      </c>
      <c r="C34" s="668">
        <v>1187</v>
      </c>
      <c r="D34" s="669">
        <v>10</v>
      </c>
      <c r="E34" s="255">
        <v>0</v>
      </c>
      <c r="F34" s="668">
        <v>0</v>
      </c>
      <c r="G34" s="380">
        <f t="shared" si="1"/>
        <v>1197</v>
      </c>
      <c r="H34" s="668">
        <v>1187</v>
      </c>
      <c r="I34" s="669">
        <v>10</v>
      </c>
      <c r="J34" s="255">
        <v>0</v>
      </c>
      <c r="K34" s="668">
        <v>0</v>
      </c>
      <c r="L34" s="255">
        <f t="shared" si="0"/>
        <v>1197</v>
      </c>
      <c r="M34" s="255">
        <v>0</v>
      </c>
      <c r="N34" s="309">
        <v>0</v>
      </c>
      <c r="P34" s="12"/>
      <c r="Q34" s="12"/>
    </row>
    <row r="35" spans="1:17">
      <c r="A35" s="218">
        <v>24</v>
      </c>
      <c r="B35" s="225" t="s">
        <v>708</v>
      </c>
      <c r="C35" s="668">
        <v>695</v>
      </c>
      <c r="D35" s="669">
        <v>0</v>
      </c>
      <c r="E35" s="255">
        <v>0</v>
      </c>
      <c r="F35" s="668">
        <v>1</v>
      </c>
      <c r="G35" s="380">
        <f t="shared" si="1"/>
        <v>696</v>
      </c>
      <c r="H35" s="668">
        <v>695</v>
      </c>
      <c r="I35" s="669">
        <v>0</v>
      </c>
      <c r="J35" s="255">
        <v>0</v>
      </c>
      <c r="K35" s="668">
        <v>1</v>
      </c>
      <c r="L35" s="255">
        <f t="shared" si="0"/>
        <v>696</v>
      </c>
      <c r="M35" s="255">
        <v>0</v>
      </c>
      <c r="N35" s="309">
        <v>0</v>
      </c>
      <c r="P35" s="12"/>
      <c r="Q35" s="12"/>
    </row>
    <row r="36" spans="1:17">
      <c r="A36" s="218">
        <v>25</v>
      </c>
      <c r="B36" s="225" t="s">
        <v>709</v>
      </c>
      <c r="C36" s="668">
        <v>535</v>
      </c>
      <c r="D36" s="669">
        <v>0</v>
      </c>
      <c r="E36" s="255">
        <v>0</v>
      </c>
      <c r="F36" s="668">
        <v>0</v>
      </c>
      <c r="G36" s="380">
        <f t="shared" si="1"/>
        <v>535</v>
      </c>
      <c r="H36" s="668">
        <v>535</v>
      </c>
      <c r="I36" s="669">
        <v>0</v>
      </c>
      <c r="J36" s="255">
        <v>0</v>
      </c>
      <c r="K36" s="668">
        <v>0</v>
      </c>
      <c r="L36" s="255">
        <f t="shared" si="0"/>
        <v>535</v>
      </c>
      <c r="M36" s="255">
        <v>0</v>
      </c>
      <c r="N36" s="309">
        <v>0</v>
      </c>
      <c r="P36" s="12"/>
      <c r="Q36" s="12"/>
    </row>
    <row r="37" spans="1:17">
      <c r="A37" s="218">
        <v>26</v>
      </c>
      <c r="B37" s="225" t="s">
        <v>710</v>
      </c>
      <c r="C37" s="668">
        <v>1191</v>
      </c>
      <c r="D37" s="669">
        <v>2</v>
      </c>
      <c r="E37" s="255">
        <v>0</v>
      </c>
      <c r="F37" s="668">
        <v>2</v>
      </c>
      <c r="G37" s="380">
        <f t="shared" si="1"/>
        <v>1195</v>
      </c>
      <c r="H37" s="668">
        <v>1191</v>
      </c>
      <c r="I37" s="669">
        <v>2</v>
      </c>
      <c r="J37" s="255">
        <v>0</v>
      </c>
      <c r="K37" s="668">
        <v>2</v>
      </c>
      <c r="L37" s="255">
        <f t="shared" si="0"/>
        <v>1195</v>
      </c>
      <c r="M37" s="255">
        <v>0</v>
      </c>
      <c r="N37" s="309">
        <v>0</v>
      </c>
      <c r="P37" s="12"/>
      <c r="Q37" s="12"/>
    </row>
    <row r="38" spans="1:17">
      <c r="A38" s="218">
        <v>27</v>
      </c>
      <c r="B38" s="225" t="s">
        <v>711</v>
      </c>
      <c r="C38" s="668">
        <v>1248</v>
      </c>
      <c r="D38" s="669">
        <v>0</v>
      </c>
      <c r="E38" s="255">
        <v>0</v>
      </c>
      <c r="F38" s="668">
        <v>0</v>
      </c>
      <c r="G38" s="380">
        <f t="shared" si="1"/>
        <v>1248</v>
      </c>
      <c r="H38" s="668">
        <v>1248</v>
      </c>
      <c r="I38" s="669">
        <v>0</v>
      </c>
      <c r="J38" s="255">
        <v>0</v>
      </c>
      <c r="K38" s="668">
        <v>0</v>
      </c>
      <c r="L38" s="255">
        <f t="shared" si="0"/>
        <v>1248</v>
      </c>
      <c r="M38" s="255">
        <v>0</v>
      </c>
      <c r="N38" s="309">
        <v>0</v>
      </c>
      <c r="P38" s="12"/>
      <c r="Q38" s="12"/>
    </row>
    <row r="39" spans="1:17">
      <c r="A39" s="218">
        <v>28</v>
      </c>
      <c r="B39" s="225" t="s">
        <v>712</v>
      </c>
      <c r="C39" s="668">
        <v>835</v>
      </c>
      <c r="D39" s="669">
        <v>10</v>
      </c>
      <c r="E39" s="255">
        <v>0</v>
      </c>
      <c r="F39" s="668">
        <v>0</v>
      </c>
      <c r="G39" s="380">
        <f t="shared" si="1"/>
        <v>845</v>
      </c>
      <c r="H39" s="668">
        <v>835</v>
      </c>
      <c r="I39" s="669">
        <v>10</v>
      </c>
      <c r="J39" s="255">
        <v>0</v>
      </c>
      <c r="K39" s="668">
        <v>0</v>
      </c>
      <c r="L39" s="255">
        <f t="shared" si="0"/>
        <v>845</v>
      </c>
      <c r="M39" s="255">
        <v>0</v>
      </c>
      <c r="N39" s="309">
        <v>0</v>
      </c>
      <c r="P39" s="12"/>
      <c r="Q39" s="12"/>
    </row>
    <row r="40" spans="1:17">
      <c r="A40" s="218">
        <v>29</v>
      </c>
      <c r="B40" s="225" t="s">
        <v>713</v>
      </c>
      <c r="C40" s="668">
        <v>527</v>
      </c>
      <c r="D40" s="669">
        <v>0</v>
      </c>
      <c r="E40" s="255">
        <v>0</v>
      </c>
      <c r="F40" s="668">
        <v>0</v>
      </c>
      <c r="G40" s="380">
        <f t="shared" si="1"/>
        <v>527</v>
      </c>
      <c r="H40" s="668">
        <v>527</v>
      </c>
      <c r="I40" s="669">
        <v>0</v>
      </c>
      <c r="J40" s="255">
        <v>0</v>
      </c>
      <c r="K40" s="668">
        <v>0</v>
      </c>
      <c r="L40" s="255">
        <f t="shared" si="0"/>
        <v>527</v>
      </c>
      <c r="M40" s="255">
        <v>0</v>
      </c>
      <c r="N40" s="309">
        <v>0</v>
      </c>
      <c r="P40" s="12"/>
      <c r="Q40" s="12"/>
    </row>
    <row r="41" spans="1:17">
      <c r="A41" s="218">
        <v>30</v>
      </c>
      <c r="B41" s="225" t="s">
        <v>714</v>
      </c>
      <c r="C41" s="668">
        <v>1388</v>
      </c>
      <c r="D41" s="669">
        <v>130</v>
      </c>
      <c r="E41" s="255">
        <v>0</v>
      </c>
      <c r="F41" s="668">
        <v>0</v>
      </c>
      <c r="G41" s="380">
        <f t="shared" si="1"/>
        <v>1518</v>
      </c>
      <c r="H41" s="668">
        <v>1388</v>
      </c>
      <c r="I41" s="669">
        <v>130</v>
      </c>
      <c r="J41" s="255">
        <v>0</v>
      </c>
      <c r="K41" s="668">
        <v>0</v>
      </c>
      <c r="L41" s="255">
        <f t="shared" si="0"/>
        <v>1518</v>
      </c>
      <c r="M41" s="255">
        <v>0</v>
      </c>
      <c r="N41" s="309">
        <v>0</v>
      </c>
      <c r="P41" s="12"/>
      <c r="Q41" s="12"/>
    </row>
    <row r="42" spans="1:17">
      <c r="A42" s="360" t="s">
        <v>18</v>
      </c>
      <c r="B42" s="357"/>
      <c r="C42" s="356">
        <f t="shared" ref="C42:M42" si="2">SUM(C12:C41)</f>
        <v>32860</v>
      </c>
      <c r="D42" s="356">
        <f t="shared" si="2"/>
        <v>236</v>
      </c>
      <c r="E42" s="356">
        <f t="shared" si="2"/>
        <v>0</v>
      </c>
      <c r="F42" s="367">
        <f t="shared" si="2"/>
        <v>63</v>
      </c>
      <c r="G42" s="368">
        <f t="shared" si="2"/>
        <v>33159</v>
      </c>
      <c r="H42" s="356">
        <f t="shared" si="2"/>
        <v>32860</v>
      </c>
      <c r="I42" s="356">
        <f t="shared" si="2"/>
        <v>236</v>
      </c>
      <c r="J42" s="356">
        <f t="shared" si="2"/>
        <v>0</v>
      </c>
      <c r="K42" s="356">
        <f t="shared" si="2"/>
        <v>63</v>
      </c>
      <c r="L42" s="356">
        <f t="shared" si="2"/>
        <v>33159</v>
      </c>
      <c r="M42" s="356">
        <f t="shared" si="2"/>
        <v>0</v>
      </c>
      <c r="N42" s="537">
        <v>0</v>
      </c>
    </row>
    <row r="43" spans="1:17">
      <c r="A43" s="9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7">
      <c r="A44" s="8" t="s">
        <v>7</v>
      </c>
    </row>
    <row r="45" spans="1:17">
      <c r="A45" t="s">
        <v>8</v>
      </c>
    </row>
    <row r="46" spans="1:17">
      <c r="A46" t="s">
        <v>9</v>
      </c>
      <c r="J46" s="9" t="s">
        <v>10</v>
      </c>
      <c r="K46" s="9"/>
      <c r="L46" s="9" t="s">
        <v>10</v>
      </c>
    </row>
    <row r="47" spans="1:17">
      <c r="A47" s="13" t="s">
        <v>457</v>
      </c>
      <c r="J47" s="9"/>
      <c r="K47" s="9"/>
      <c r="L47" s="9"/>
    </row>
    <row r="48" spans="1:17">
      <c r="C48" s="13" t="s">
        <v>458</v>
      </c>
      <c r="E48" s="10"/>
      <c r="F48" s="10"/>
      <c r="G48" s="10"/>
      <c r="H48" s="10"/>
      <c r="I48" s="10"/>
      <c r="J48" s="10"/>
      <c r="K48" s="10"/>
      <c r="L48" s="10"/>
      <c r="M48" s="10"/>
    </row>
    <row r="49" spans="1:14">
      <c r="C49" s="13"/>
      <c r="E49" s="10"/>
      <c r="F49" s="10"/>
      <c r="G49" s="10"/>
      <c r="H49" s="10"/>
      <c r="I49" s="10"/>
      <c r="J49" s="10"/>
      <c r="K49" s="10"/>
      <c r="L49" s="10"/>
      <c r="M49" s="10"/>
    </row>
    <row r="50" spans="1:14" ht="15.6" customHeight="1">
      <c r="A50" s="11" t="s">
        <v>11</v>
      </c>
      <c r="B50" s="11"/>
      <c r="C50" s="11"/>
      <c r="D50" s="11"/>
      <c r="E50" s="11"/>
      <c r="F50" s="11"/>
      <c r="G50" s="11"/>
      <c r="J50" s="12"/>
      <c r="K50" s="1070"/>
      <c r="L50" s="1071"/>
      <c r="M50" s="1072" t="s">
        <v>12</v>
      </c>
      <c r="N50" s="1072"/>
    </row>
    <row r="51" spans="1:14" ht="15.6" customHeight="1">
      <c r="A51" s="1070" t="s">
        <v>13</v>
      </c>
      <c r="B51" s="1070"/>
      <c r="C51" s="1070"/>
      <c r="D51" s="1070"/>
      <c r="E51" s="1070"/>
      <c r="F51" s="1070"/>
      <c r="G51" s="1070"/>
      <c r="H51" s="1070"/>
      <c r="I51" s="1070"/>
      <c r="J51" s="1070"/>
      <c r="K51" s="1070"/>
      <c r="L51" s="1070"/>
      <c r="M51" s="1070"/>
      <c r="N51" s="1070"/>
    </row>
    <row r="52" spans="1:14" ht="15.75">
      <c r="A52" s="1070" t="s">
        <v>14</v>
      </c>
      <c r="B52" s="1070"/>
      <c r="C52" s="1070"/>
      <c r="D52" s="1070"/>
      <c r="E52" s="1070"/>
      <c r="F52" s="1070"/>
      <c r="G52" s="1070"/>
      <c r="H52" s="1070"/>
      <c r="I52" s="1070"/>
      <c r="J52" s="1070"/>
      <c r="K52" s="1070"/>
      <c r="L52" s="1070"/>
      <c r="M52" s="1070"/>
      <c r="N52" s="1070"/>
    </row>
    <row r="53" spans="1:14">
      <c r="K53" s="893" t="s">
        <v>83</v>
      </c>
      <c r="L53" s="893"/>
      <c r="M53" s="893"/>
      <c r="N53" s="893"/>
    </row>
    <row r="54" spans="1:14">
      <c r="A54" s="1069"/>
      <c r="B54" s="1069"/>
      <c r="C54" s="1069"/>
      <c r="D54" s="1069"/>
      <c r="E54" s="1069"/>
      <c r="F54" s="1069"/>
      <c r="G54" s="1069"/>
      <c r="H54" s="1069"/>
      <c r="I54" s="1069"/>
      <c r="J54" s="1069"/>
      <c r="K54" s="1069"/>
      <c r="L54" s="1069"/>
      <c r="M54" s="1069"/>
    </row>
  </sheetData>
  <mergeCells count="19">
    <mergeCell ref="L7:N7"/>
    <mergeCell ref="A7:B7"/>
    <mergeCell ref="M9:M10"/>
    <mergeCell ref="D1:I1"/>
    <mergeCell ref="A5:M5"/>
    <mergeCell ref="A3:M3"/>
    <mergeCell ref="A2:M2"/>
    <mergeCell ref="L1:M1"/>
    <mergeCell ref="B9:B10"/>
    <mergeCell ref="A9:A10"/>
    <mergeCell ref="A54:M54"/>
    <mergeCell ref="K50:L50"/>
    <mergeCell ref="A52:N52"/>
    <mergeCell ref="A51:N51"/>
    <mergeCell ref="H9:L9"/>
    <mergeCell ref="M50:N50"/>
    <mergeCell ref="C9:G9"/>
    <mergeCell ref="K53:N53"/>
    <mergeCell ref="N9:N10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8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4"/>
  <sheetViews>
    <sheetView topLeftCell="B7" zoomScaleSheetLayoutView="90" workbookViewId="0">
      <selection activeCell="C21" sqref="C21:N21"/>
    </sheetView>
  </sheetViews>
  <sheetFormatPr defaultRowHeight="12.75"/>
  <cols>
    <col min="1" max="1" width="5.7109375" customWidth="1"/>
    <col min="2" max="2" width="18.140625" customWidth="1"/>
    <col min="3" max="3" width="9.7109375" customWidth="1"/>
    <col min="5" max="5" width="9.5703125" customWidth="1"/>
    <col min="6" max="6" width="7.5703125" customWidth="1"/>
    <col min="7" max="7" width="8.42578125" customWidth="1"/>
    <col min="8" max="8" width="10.5703125" customWidth="1"/>
    <col min="9" max="9" width="9.85546875" customWidth="1"/>
    <col min="12" max="12" width="7.5703125" customWidth="1"/>
    <col min="13" max="13" width="12.28515625" customWidth="1"/>
    <col min="14" max="14" width="15.85546875" customWidth="1"/>
  </cols>
  <sheetData>
    <row r="1" spans="1:18" ht="12.75" customHeight="1">
      <c r="D1" s="959"/>
      <c r="E1" s="959"/>
      <c r="F1" s="959"/>
      <c r="G1" s="959"/>
      <c r="H1" s="959"/>
      <c r="I1" s="959"/>
      <c r="J1" s="959"/>
      <c r="K1" s="1"/>
      <c r="M1" s="83" t="s">
        <v>89</v>
      </c>
    </row>
    <row r="2" spans="1:18" ht="15">
      <c r="A2" s="1082" t="s">
        <v>0</v>
      </c>
      <c r="B2" s="1082"/>
      <c r="C2" s="1082"/>
      <c r="D2" s="1082"/>
      <c r="E2" s="1082"/>
      <c r="F2" s="1082"/>
      <c r="G2" s="1082"/>
      <c r="H2" s="1082"/>
      <c r="I2" s="1082"/>
      <c r="J2" s="1082"/>
      <c r="K2" s="1082"/>
      <c r="L2" s="1082"/>
      <c r="M2" s="1082"/>
      <c r="N2" s="1082"/>
    </row>
    <row r="3" spans="1:18" ht="20.25">
      <c r="A3" s="957" t="s">
        <v>882</v>
      </c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957"/>
      <c r="N3" s="957"/>
    </row>
    <row r="4" spans="1:18" ht="11.25" customHeight="1"/>
    <row r="5" spans="1:18" ht="15.75">
      <c r="A5" s="958" t="s">
        <v>917</v>
      </c>
      <c r="B5" s="958"/>
      <c r="C5" s="958"/>
      <c r="D5" s="958"/>
      <c r="E5" s="958"/>
      <c r="F5" s="958"/>
      <c r="G5" s="958"/>
      <c r="H5" s="958"/>
      <c r="I5" s="958"/>
      <c r="J5" s="958"/>
      <c r="K5" s="958"/>
      <c r="L5" s="958"/>
      <c r="M5" s="958"/>
      <c r="N5" s="958"/>
    </row>
    <row r="7" spans="1:18">
      <c r="A7" s="893" t="s">
        <v>734</v>
      </c>
      <c r="B7" s="893"/>
      <c r="L7" s="1075" t="s">
        <v>884</v>
      </c>
      <c r="M7" s="1075"/>
      <c r="N7" s="1075"/>
    </row>
    <row r="8" spans="1:18" ht="15.75" customHeight="1">
      <c r="A8" s="1080" t="s">
        <v>2</v>
      </c>
      <c r="B8" s="1080" t="s">
        <v>3</v>
      </c>
      <c r="C8" s="935" t="s">
        <v>4</v>
      </c>
      <c r="D8" s="935"/>
      <c r="E8" s="935"/>
      <c r="F8" s="935"/>
      <c r="G8" s="935"/>
      <c r="H8" s="935" t="s">
        <v>103</v>
      </c>
      <c r="I8" s="935"/>
      <c r="J8" s="935"/>
      <c r="K8" s="935"/>
      <c r="L8" s="935"/>
      <c r="M8" s="1080" t="s">
        <v>140</v>
      </c>
      <c r="N8" s="936" t="s">
        <v>141</v>
      </c>
    </row>
    <row r="9" spans="1:18" ht="51">
      <c r="A9" s="1081"/>
      <c r="B9" s="1081"/>
      <c r="C9" s="338" t="s">
        <v>5</v>
      </c>
      <c r="D9" s="338" t="s">
        <v>6</v>
      </c>
      <c r="E9" s="338" t="s">
        <v>379</v>
      </c>
      <c r="F9" s="338" t="s">
        <v>101</v>
      </c>
      <c r="G9" s="338" t="s">
        <v>216</v>
      </c>
      <c r="H9" s="338" t="s">
        <v>5</v>
      </c>
      <c r="I9" s="338" t="s">
        <v>6</v>
      </c>
      <c r="J9" s="338" t="s">
        <v>379</v>
      </c>
      <c r="K9" s="338" t="s">
        <v>101</v>
      </c>
      <c r="L9" s="338" t="s">
        <v>215</v>
      </c>
      <c r="M9" s="1081"/>
      <c r="N9" s="936"/>
      <c r="Q9" s="7"/>
      <c r="R9" s="10"/>
    </row>
    <row r="10" spans="1:18" s="12" customFormat="1">
      <c r="A10" s="338">
        <v>1</v>
      </c>
      <c r="B10" s="338">
        <v>2</v>
      </c>
      <c r="C10" s="338">
        <v>3</v>
      </c>
      <c r="D10" s="338">
        <v>4</v>
      </c>
      <c r="E10" s="338">
        <v>5</v>
      </c>
      <c r="F10" s="338">
        <v>6</v>
      </c>
      <c r="G10" s="338">
        <v>7</v>
      </c>
      <c r="H10" s="338">
        <v>8</v>
      </c>
      <c r="I10" s="338">
        <v>9</v>
      </c>
      <c r="J10" s="338">
        <v>10</v>
      </c>
      <c r="K10" s="338">
        <v>11</v>
      </c>
      <c r="L10" s="338">
        <v>12</v>
      </c>
      <c r="M10" s="338">
        <v>13</v>
      </c>
      <c r="N10" s="338">
        <v>14</v>
      </c>
    </row>
    <row r="11" spans="1:18" s="12" customFormat="1">
      <c r="A11" s="218">
        <v>1</v>
      </c>
      <c r="B11" s="225" t="s">
        <v>685</v>
      </c>
      <c r="C11" s="668">
        <v>524</v>
      </c>
      <c r="D11" s="669">
        <v>2</v>
      </c>
      <c r="E11" s="472">
        <v>0</v>
      </c>
      <c r="F11" s="668">
        <v>0</v>
      </c>
      <c r="G11" s="472">
        <f>C11+D11+E11+F11</f>
        <v>526</v>
      </c>
      <c r="H11" s="668">
        <v>524</v>
      </c>
      <c r="I11" s="669">
        <v>2</v>
      </c>
      <c r="J11" s="472">
        <v>0</v>
      </c>
      <c r="K11" s="668">
        <v>0</v>
      </c>
      <c r="L11" s="472">
        <f>H11+I11+J11+K11</f>
        <v>526</v>
      </c>
      <c r="M11" s="369">
        <f>G11-L11</f>
        <v>0</v>
      </c>
      <c r="N11" s="309">
        <v>0</v>
      </c>
    </row>
    <row r="12" spans="1:18" s="12" customFormat="1">
      <c r="A12" s="218">
        <v>2</v>
      </c>
      <c r="B12" s="225" t="s">
        <v>686</v>
      </c>
      <c r="C12" s="668">
        <v>677</v>
      </c>
      <c r="D12" s="669">
        <v>0</v>
      </c>
      <c r="E12" s="472">
        <v>0</v>
      </c>
      <c r="F12" s="668">
        <v>0</v>
      </c>
      <c r="G12" s="472">
        <f>C12+D12+E12+F12</f>
        <v>677</v>
      </c>
      <c r="H12" s="668">
        <v>677</v>
      </c>
      <c r="I12" s="669">
        <v>0</v>
      </c>
      <c r="J12" s="472">
        <v>0</v>
      </c>
      <c r="K12" s="668">
        <v>0</v>
      </c>
      <c r="L12" s="472">
        <f t="shared" ref="L12:L41" si="0">H12+I12+J12+K12</f>
        <v>677</v>
      </c>
      <c r="M12" s="369">
        <f t="shared" ref="M12:M16" si="1">G12-L12</f>
        <v>0</v>
      </c>
      <c r="N12" s="309">
        <v>0</v>
      </c>
    </row>
    <row r="13" spans="1:18" s="12" customFormat="1">
      <c r="A13" s="218">
        <v>3</v>
      </c>
      <c r="B13" s="225" t="s">
        <v>687</v>
      </c>
      <c r="C13" s="668">
        <v>629</v>
      </c>
      <c r="D13" s="669">
        <v>3</v>
      </c>
      <c r="E13" s="472">
        <v>0</v>
      </c>
      <c r="F13" s="668">
        <v>0</v>
      </c>
      <c r="G13" s="472">
        <f>C13+D13+E13+F13</f>
        <v>632</v>
      </c>
      <c r="H13" s="668">
        <v>629</v>
      </c>
      <c r="I13" s="669">
        <v>3</v>
      </c>
      <c r="J13" s="472">
        <v>0</v>
      </c>
      <c r="K13" s="668">
        <v>0</v>
      </c>
      <c r="L13" s="472">
        <f t="shared" si="0"/>
        <v>632</v>
      </c>
      <c r="M13" s="369">
        <f t="shared" si="1"/>
        <v>0</v>
      </c>
      <c r="N13" s="309">
        <v>0</v>
      </c>
    </row>
    <row r="14" spans="1:18" s="12" customFormat="1">
      <c r="A14" s="218">
        <v>4</v>
      </c>
      <c r="B14" s="225" t="s">
        <v>688</v>
      </c>
      <c r="C14" s="668">
        <v>545</v>
      </c>
      <c r="D14" s="669">
        <v>3</v>
      </c>
      <c r="E14" s="472">
        <v>0</v>
      </c>
      <c r="F14" s="668">
        <v>2</v>
      </c>
      <c r="G14" s="472">
        <f>C14+D14+E14+F14</f>
        <v>550</v>
      </c>
      <c r="H14" s="668">
        <v>545</v>
      </c>
      <c r="I14" s="669">
        <v>3</v>
      </c>
      <c r="J14" s="472">
        <v>0</v>
      </c>
      <c r="K14" s="668">
        <v>2</v>
      </c>
      <c r="L14" s="472">
        <f t="shared" si="0"/>
        <v>550</v>
      </c>
      <c r="M14" s="369">
        <f t="shared" si="1"/>
        <v>0</v>
      </c>
      <c r="N14" s="309">
        <v>0</v>
      </c>
    </row>
    <row r="15" spans="1:18" s="12" customFormat="1">
      <c r="A15" s="218">
        <v>5</v>
      </c>
      <c r="B15" s="225" t="s">
        <v>689</v>
      </c>
      <c r="C15" s="668">
        <v>843</v>
      </c>
      <c r="D15" s="669">
        <v>2</v>
      </c>
      <c r="E15" s="472">
        <v>0</v>
      </c>
      <c r="F15" s="668">
        <v>0</v>
      </c>
      <c r="G15" s="472">
        <f>C15+D15+E15+F15</f>
        <v>845</v>
      </c>
      <c r="H15" s="668">
        <v>843</v>
      </c>
      <c r="I15" s="669">
        <v>2</v>
      </c>
      <c r="J15" s="472">
        <v>0</v>
      </c>
      <c r="K15" s="668">
        <v>0</v>
      </c>
      <c r="L15" s="472">
        <f t="shared" si="0"/>
        <v>845</v>
      </c>
      <c r="M15" s="369">
        <f t="shared" si="1"/>
        <v>0</v>
      </c>
      <c r="N15" s="309">
        <v>0</v>
      </c>
    </row>
    <row r="16" spans="1:18" s="12" customFormat="1">
      <c r="A16" s="218">
        <v>6</v>
      </c>
      <c r="B16" s="225" t="s">
        <v>690</v>
      </c>
      <c r="C16" s="668">
        <v>274</v>
      </c>
      <c r="D16" s="669">
        <v>0</v>
      </c>
      <c r="E16" s="472">
        <v>0</v>
      </c>
      <c r="F16" s="668">
        <v>0</v>
      </c>
      <c r="G16" s="472">
        <f t="shared" ref="G16:G40" si="2">C16+D16+E16+F16</f>
        <v>274</v>
      </c>
      <c r="H16" s="668">
        <v>274</v>
      </c>
      <c r="I16" s="669">
        <v>0</v>
      </c>
      <c r="J16" s="472">
        <v>0</v>
      </c>
      <c r="K16" s="668">
        <v>0</v>
      </c>
      <c r="L16" s="472">
        <f t="shared" si="0"/>
        <v>274</v>
      </c>
      <c r="M16" s="369">
        <f t="shared" si="1"/>
        <v>0</v>
      </c>
      <c r="N16" s="309">
        <v>0</v>
      </c>
    </row>
    <row r="17" spans="1:16" s="12" customFormat="1">
      <c r="A17" s="218">
        <v>7</v>
      </c>
      <c r="B17" s="225" t="s">
        <v>691</v>
      </c>
      <c r="C17" s="668">
        <v>712</v>
      </c>
      <c r="D17" s="669">
        <v>3</v>
      </c>
      <c r="E17" s="472">
        <v>0</v>
      </c>
      <c r="F17" s="668">
        <v>0</v>
      </c>
      <c r="G17" s="472">
        <f t="shared" si="2"/>
        <v>715</v>
      </c>
      <c r="H17" s="668">
        <v>712</v>
      </c>
      <c r="I17" s="669">
        <v>3</v>
      </c>
      <c r="J17" s="472">
        <v>0</v>
      </c>
      <c r="K17" s="668">
        <v>0</v>
      </c>
      <c r="L17" s="472">
        <f t="shared" si="0"/>
        <v>715</v>
      </c>
      <c r="M17" s="369">
        <f t="shared" ref="M17:M40" si="3">G17-L17</f>
        <v>0</v>
      </c>
      <c r="N17" s="309">
        <v>0</v>
      </c>
    </row>
    <row r="18" spans="1:16" s="12" customFormat="1">
      <c r="A18" s="218">
        <v>8</v>
      </c>
      <c r="B18" s="225" t="s">
        <v>692</v>
      </c>
      <c r="C18" s="668">
        <v>200</v>
      </c>
      <c r="D18" s="669">
        <v>0</v>
      </c>
      <c r="E18" s="472">
        <v>0</v>
      </c>
      <c r="F18" s="668">
        <v>0</v>
      </c>
      <c r="G18" s="472">
        <f t="shared" si="2"/>
        <v>200</v>
      </c>
      <c r="H18" s="668">
        <v>200</v>
      </c>
      <c r="I18" s="669">
        <v>0</v>
      </c>
      <c r="J18" s="472">
        <v>0</v>
      </c>
      <c r="K18" s="668">
        <v>0</v>
      </c>
      <c r="L18" s="472">
        <f t="shared" si="0"/>
        <v>200</v>
      </c>
      <c r="M18" s="369">
        <f t="shared" si="3"/>
        <v>0</v>
      </c>
      <c r="N18" s="309">
        <v>0</v>
      </c>
    </row>
    <row r="19" spans="1:16" s="12" customFormat="1">
      <c r="A19" s="218">
        <v>9</v>
      </c>
      <c r="B19" s="225" t="s">
        <v>693</v>
      </c>
      <c r="C19" s="668">
        <v>552</v>
      </c>
      <c r="D19" s="669">
        <v>0</v>
      </c>
      <c r="E19" s="472">
        <v>0</v>
      </c>
      <c r="F19" s="668">
        <v>0</v>
      </c>
      <c r="G19" s="472">
        <f t="shared" si="2"/>
        <v>552</v>
      </c>
      <c r="H19" s="668">
        <v>552</v>
      </c>
      <c r="I19" s="669">
        <v>0</v>
      </c>
      <c r="J19" s="472">
        <v>0</v>
      </c>
      <c r="K19" s="668">
        <v>0</v>
      </c>
      <c r="L19" s="472">
        <f t="shared" si="0"/>
        <v>552</v>
      </c>
      <c r="M19" s="369">
        <f t="shared" si="3"/>
        <v>0</v>
      </c>
      <c r="N19" s="309">
        <v>0</v>
      </c>
    </row>
    <row r="20" spans="1:16" s="12" customFormat="1">
      <c r="A20" s="218">
        <v>10</v>
      </c>
      <c r="B20" s="225" t="s">
        <v>694</v>
      </c>
      <c r="C20" s="668">
        <v>534</v>
      </c>
      <c r="D20" s="669">
        <v>1</v>
      </c>
      <c r="E20" s="472">
        <v>0</v>
      </c>
      <c r="F20" s="668">
        <v>0</v>
      </c>
      <c r="G20" s="472">
        <f t="shared" si="2"/>
        <v>535</v>
      </c>
      <c r="H20" s="668">
        <v>534</v>
      </c>
      <c r="I20" s="669">
        <v>1</v>
      </c>
      <c r="J20" s="472">
        <v>0</v>
      </c>
      <c r="K20" s="668">
        <v>0</v>
      </c>
      <c r="L20" s="472">
        <f t="shared" si="0"/>
        <v>535</v>
      </c>
      <c r="M20" s="369">
        <f t="shared" si="3"/>
        <v>0</v>
      </c>
      <c r="N20" s="309">
        <v>0</v>
      </c>
    </row>
    <row r="21" spans="1:16" s="12" customFormat="1">
      <c r="A21" s="218">
        <v>11</v>
      </c>
      <c r="B21" s="225" t="s">
        <v>695</v>
      </c>
      <c r="C21" s="668">
        <v>1130</v>
      </c>
      <c r="D21" s="669">
        <v>4</v>
      </c>
      <c r="E21" s="472">
        <v>0</v>
      </c>
      <c r="F21" s="668">
        <v>0</v>
      </c>
      <c r="G21" s="472">
        <f t="shared" si="2"/>
        <v>1134</v>
      </c>
      <c r="H21" s="668">
        <v>1130</v>
      </c>
      <c r="I21" s="669">
        <v>4</v>
      </c>
      <c r="J21" s="472">
        <v>0</v>
      </c>
      <c r="K21" s="668">
        <v>0</v>
      </c>
      <c r="L21" s="472">
        <f t="shared" si="0"/>
        <v>1134</v>
      </c>
      <c r="M21" s="369">
        <f t="shared" si="3"/>
        <v>0</v>
      </c>
      <c r="N21" s="309">
        <v>0</v>
      </c>
    </row>
    <row r="22" spans="1:16" s="12" customFormat="1">
      <c r="A22" s="218">
        <v>12</v>
      </c>
      <c r="B22" s="225" t="s">
        <v>696</v>
      </c>
      <c r="C22" s="668">
        <v>346</v>
      </c>
      <c r="D22" s="669">
        <v>6</v>
      </c>
      <c r="E22" s="472">
        <v>0</v>
      </c>
      <c r="F22" s="668">
        <v>1</v>
      </c>
      <c r="G22" s="472">
        <f t="shared" si="2"/>
        <v>353</v>
      </c>
      <c r="H22" s="668">
        <v>346</v>
      </c>
      <c r="I22" s="669">
        <v>6</v>
      </c>
      <c r="J22" s="472">
        <v>0</v>
      </c>
      <c r="K22" s="668">
        <v>1</v>
      </c>
      <c r="L22" s="472">
        <f t="shared" si="0"/>
        <v>353</v>
      </c>
      <c r="M22" s="369">
        <f t="shared" si="3"/>
        <v>0</v>
      </c>
      <c r="N22" s="309">
        <v>0</v>
      </c>
    </row>
    <row r="23" spans="1:16" s="12" customFormat="1">
      <c r="A23" s="218">
        <v>13</v>
      </c>
      <c r="B23" s="225" t="s">
        <v>697</v>
      </c>
      <c r="C23" s="668">
        <v>718</v>
      </c>
      <c r="D23" s="669">
        <v>1</v>
      </c>
      <c r="E23" s="472">
        <v>0</v>
      </c>
      <c r="F23" s="668">
        <v>3</v>
      </c>
      <c r="G23" s="472">
        <f t="shared" si="2"/>
        <v>722</v>
      </c>
      <c r="H23" s="668">
        <v>718</v>
      </c>
      <c r="I23" s="669">
        <v>1</v>
      </c>
      <c r="J23" s="472">
        <v>0</v>
      </c>
      <c r="K23" s="668">
        <v>3</v>
      </c>
      <c r="L23" s="472">
        <f t="shared" si="0"/>
        <v>722</v>
      </c>
      <c r="M23" s="369">
        <f t="shared" si="3"/>
        <v>0</v>
      </c>
      <c r="N23" s="309">
        <v>0</v>
      </c>
    </row>
    <row r="24" spans="1:16" s="12" customFormat="1">
      <c r="A24" s="218">
        <v>14</v>
      </c>
      <c r="B24" s="225" t="s">
        <v>698</v>
      </c>
      <c r="C24" s="668">
        <v>251</v>
      </c>
      <c r="D24" s="669">
        <v>0</v>
      </c>
      <c r="E24" s="472">
        <v>0</v>
      </c>
      <c r="F24" s="668">
        <v>0</v>
      </c>
      <c r="G24" s="472">
        <f t="shared" si="2"/>
        <v>251</v>
      </c>
      <c r="H24" s="668">
        <v>251</v>
      </c>
      <c r="I24" s="669">
        <v>0</v>
      </c>
      <c r="J24" s="472">
        <v>0</v>
      </c>
      <c r="K24" s="668">
        <v>0</v>
      </c>
      <c r="L24" s="472">
        <f t="shared" si="0"/>
        <v>251</v>
      </c>
      <c r="M24" s="369">
        <f t="shared" si="3"/>
        <v>0</v>
      </c>
      <c r="N24" s="309">
        <v>0</v>
      </c>
    </row>
    <row r="25" spans="1:16" s="12" customFormat="1">
      <c r="A25" s="218">
        <v>15</v>
      </c>
      <c r="B25" s="225" t="s">
        <v>699</v>
      </c>
      <c r="C25" s="668">
        <v>739</v>
      </c>
      <c r="D25" s="669">
        <v>0</v>
      </c>
      <c r="E25" s="472">
        <v>0</v>
      </c>
      <c r="F25" s="668">
        <v>0</v>
      </c>
      <c r="G25" s="472">
        <f t="shared" si="2"/>
        <v>739</v>
      </c>
      <c r="H25" s="668">
        <v>739</v>
      </c>
      <c r="I25" s="669">
        <v>0</v>
      </c>
      <c r="J25" s="472">
        <v>0</v>
      </c>
      <c r="K25" s="668">
        <v>0</v>
      </c>
      <c r="L25" s="472">
        <f t="shared" si="0"/>
        <v>739</v>
      </c>
      <c r="M25" s="369">
        <f t="shared" si="3"/>
        <v>0</v>
      </c>
      <c r="N25" s="309">
        <v>0</v>
      </c>
    </row>
    <row r="26" spans="1:16">
      <c r="A26" s="218">
        <v>16</v>
      </c>
      <c r="B26" s="225" t="s">
        <v>700</v>
      </c>
      <c r="C26" s="668">
        <v>755</v>
      </c>
      <c r="D26" s="669">
        <v>2</v>
      </c>
      <c r="E26" s="472">
        <v>0</v>
      </c>
      <c r="F26" s="668">
        <v>0</v>
      </c>
      <c r="G26" s="472">
        <f t="shared" si="2"/>
        <v>757</v>
      </c>
      <c r="H26" s="668">
        <v>755</v>
      </c>
      <c r="I26" s="669">
        <v>2</v>
      </c>
      <c r="J26" s="472">
        <v>0</v>
      </c>
      <c r="K26" s="668">
        <v>0</v>
      </c>
      <c r="L26" s="472">
        <f t="shared" si="0"/>
        <v>757</v>
      </c>
      <c r="M26" s="369">
        <f t="shared" si="3"/>
        <v>0</v>
      </c>
      <c r="N26" s="309">
        <v>0</v>
      </c>
      <c r="O26" s="12"/>
      <c r="P26" s="12"/>
    </row>
    <row r="27" spans="1:16">
      <c r="A27" s="218">
        <v>17</v>
      </c>
      <c r="B27" s="225" t="s">
        <v>701</v>
      </c>
      <c r="C27" s="668">
        <v>521</v>
      </c>
      <c r="D27" s="669">
        <v>5</v>
      </c>
      <c r="E27" s="472">
        <v>0</v>
      </c>
      <c r="F27" s="668">
        <v>0</v>
      </c>
      <c r="G27" s="472">
        <f t="shared" si="2"/>
        <v>526</v>
      </c>
      <c r="H27" s="668">
        <v>521</v>
      </c>
      <c r="I27" s="669">
        <v>5</v>
      </c>
      <c r="J27" s="472">
        <v>0</v>
      </c>
      <c r="K27" s="668">
        <v>0</v>
      </c>
      <c r="L27" s="472">
        <f t="shared" si="0"/>
        <v>526</v>
      </c>
      <c r="M27" s="369">
        <f t="shared" si="3"/>
        <v>0</v>
      </c>
      <c r="N27" s="309">
        <v>0</v>
      </c>
      <c r="O27" s="12"/>
      <c r="P27" s="12"/>
    </row>
    <row r="28" spans="1:16">
      <c r="A28" s="218">
        <v>18</v>
      </c>
      <c r="B28" s="225" t="s">
        <v>702</v>
      </c>
      <c r="C28" s="668">
        <v>731</v>
      </c>
      <c r="D28" s="669">
        <v>4</v>
      </c>
      <c r="E28" s="472">
        <v>0</v>
      </c>
      <c r="F28" s="668">
        <v>1</v>
      </c>
      <c r="G28" s="472">
        <f t="shared" si="2"/>
        <v>736</v>
      </c>
      <c r="H28" s="668">
        <v>731</v>
      </c>
      <c r="I28" s="669">
        <v>4</v>
      </c>
      <c r="J28" s="472">
        <v>0</v>
      </c>
      <c r="K28" s="668">
        <v>1</v>
      </c>
      <c r="L28" s="472">
        <f t="shared" si="0"/>
        <v>736</v>
      </c>
      <c r="M28" s="369">
        <f t="shared" si="3"/>
        <v>0</v>
      </c>
      <c r="N28" s="309">
        <v>0</v>
      </c>
      <c r="O28" s="12"/>
      <c r="P28" s="12"/>
    </row>
    <row r="29" spans="1:16">
      <c r="A29" s="218">
        <v>19</v>
      </c>
      <c r="B29" s="225" t="s">
        <v>703</v>
      </c>
      <c r="C29" s="668">
        <v>471</v>
      </c>
      <c r="D29" s="669">
        <v>2</v>
      </c>
      <c r="E29" s="472">
        <v>0</v>
      </c>
      <c r="F29" s="668">
        <v>0</v>
      </c>
      <c r="G29" s="472">
        <f t="shared" si="2"/>
        <v>473</v>
      </c>
      <c r="H29" s="668">
        <v>471</v>
      </c>
      <c r="I29" s="669">
        <v>2</v>
      </c>
      <c r="J29" s="472">
        <v>0</v>
      </c>
      <c r="K29" s="668">
        <v>0</v>
      </c>
      <c r="L29" s="472">
        <f t="shared" si="0"/>
        <v>473</v>
      </c>
      <c r="M29" s="369">
        <f t="shared" si="3"/>
        <v>0</v>
      </c>
      <c r="N29" s="309">
        <v>0</v>
      </c>
      <c r="O29" s="12"/>
      <c r="P29" s="12"/>
    </row>
    <row r="30" spans="1:16">
      <c r="A30" s="218">
        <v>20</v>
      </c>
      <c r="B30" s="225" t="s">
        <v>704</v>
      </c>
      <c r="C30" s="668">
        <v>914</v>
      </c>
      <c r="D30" s="669">
        <v>0</v>
      </c>
      <c r="E30" s="472">
        <v>0</v>
      </c>
      <c r="F30" s="668">
        <v>0</v>
      </c>
      <c r="G30" s="472">
        <f t="shared" si="2"/>
        <v>914</v>
      </c>
      <c r="H30" s="668">
        <v>914</v>
      </c>
      <c r="I30" s="669">
        <v>0</v>
      </c>
      <c r="J30" s="472">
        <v>0</v>
      </c>
      <c r="K30" s="668">
        <v>0</v>
      </c>
      <c r="L30" s="472">
        <f t="shared" si="0"/>
        <v>914</v>
      </c>
      <c r="M30" s="369">
        <f t="shared" si="3"/>
        <v>0</v>
      </c>
      <c r="N30" s="309">
        <v>0</v>
      </c>
      <c r="O30" s="12"/>
      <c r="P30" s="12"/>
    </row>
    <row r="31" spans="1:16">
      <c r="A31" s="218">
        <v>21</v>
      </c>
      <c r="B31" s="225" t="s">
        <v>705</v>
      </c>
      <c r="C31" s="668">
        <v>462</v>
      </c>
      <c r="D31" s="669">
        <v>0</v>
      </c>
      <c r="E31" s="472">
        <v>0</v>
      </c>
      <c r="F31" s="668">
        <v>0</v>
      </c>
      <c r="G31" s="472">
        <f t="shared" si="2"/>
        <v>462</v>
      </c>
      <c r="H31" s="668">
        <v>462</v>
      </c>
      <c r="I31" s="669">
        <v>0</v>
      </c>
      <c r="J31" s="472">
        <v>0</v>
      </c>
      <c r="K31" s="668">
        <v>0</v>
      </c>
      <c r="L31" s="472">
        <f t="shared" si="0"/>
        <v>462</v>
      </c>
      <c r="M31" s="369">
        <f t="shared" si="3"/>
        <v>0</v>
      </c>
      <c r="N31" s="309">
        <v>0</v>
      </c>
      <c r="O31" s="12"/>
      <c r="P31" s="12"/>
    </row>
    <row r="32" spans="1:16">
      <c r="A32" s="218">
        <v>22</v>
      </c>
      <c r="B32" s="225" t="s">
        <v>706</v>
      </c>
      <c r="C32" s="668">
        <v>1168</v>
      </c>
      <c r="D32" s="669">
        <v>3</v>
      </c>
      <c r="E32" s="472">
        <v>0</v>
      </c>
      <c r="F32" s="668">
        <v>0</v>
      </c>
      <c r="G32" s="472">
        <f t="shared" si="2"/>
        <v>1171</v>
      </c>
      <c r="H32" s="668">
        <v>1168</v>
      </c>
      <c r="I32" s="669">
        <v>3</v>
      </c>
      <c r="J32" s="472">
        <v>0</v>
      </c>
      <c r="K32" s="668">
        <v>0</v>
      </c>
      <c r="L32" s="472">
        <f t="shared" si="0"/>
        <v>1171</v>
      </c>
      <c r="M32" s="369">
        <f t="shared" si="3"/>
        <v>0</v>
      </c>
      <c r="N32" s="309">
        <v>0</v>
      </c>
      <c r="O32" s="12"/>
      <c r="P32" s="12"/>
    </row>
    <row r="33" spans="1:16">
      <c r="A33" s="218">
        <v>23</v>
      </c>
      <c r="B33" s="225" t="s">
        <v>707</v>
      </c>
      <c r="C33" s="668">
        <v>680</v>
      </c>
      <c r="D33" s="669">
        <v>0</v>
      </c>
      <c r="E33" s="472">
        <v>0</v>
      </c>
      <c r="F33" s="668">
        <v>0</v>
      </c>
      <c r="G33" s="472">
        <f t="shared" si="2"/>
        <v>680</v>
      </c>
      <c r="H33" s="668">
        <v>680</v>
      </c>
      <c r="I33" s="669">
        <v>0</v>
      </c>
      <c r="J33" s="472">
        <v>0</v>
      </c>
      <c r="K33" s="668">
        <v>0</v>
      </c>
      <c r="L33" s="472">
        <f t="shared" si="0"/>
        <v>680</v>
      </c>
      <c r="M33" s="369">
        <f t="shared" si="3"/>
        <v>0</v>
      </c>
      <c r="N33" s="309">
        <v>0</v>
      </c>
      <c r="O33" s="12"/>
      <c r="P33" s="12"/>
    </row>
    <row r="34" spans="1:16">
      <c r="A34" s="218">
        <v>24</v>
      </c>
      <c r="B34" s="225" t="s">
        <v>708</v>
      </c>
      <c r="C34" s="668">
        <v>362</v>
      </c>
      <c r="D34" s="669">
        <v>0</v>
      </c>
      <c r="E34" s="472">
        <v>0</v>
      </c>
      <c r="F34" s="668">
        <v>0</v>
      </c>
      <c r="G34" s="472">
        <f t="shared" si="2"/>
        <v>362</v>
      </c>
      <c r="H34" s="668">
        <v>362</v>
      </c>
      <c r="I34" s="669">
        <v>0</v>
      </c>
      <c r="J34" s="472">
        <v>0</v>
      </c>
      <c r="K34" s="668">
        <v>0</v>
      </c>
      <c r="L34" s="472">
        <f t="shared" si="0"/>
        <v>362</v>
      </c>
      <c r="M34" s="369">
        <f t="shared" si="3"/>
        <v>0</v>
      </c>
      <c r="N34" s="309">
        <v>0</v>
      </c>
      <c r="O34" s="12"/>
      <c r="P34" s="12"/>
    </row>
    <row r="35" spans="1:16">
      <c r="A35" s="218">
        <v>25</v>
      </c>
      <c r="B35" s="225" t="s">
        <v>709</v>
      </c>
      <c r="C35" s="668">
        <v>430</v>
      </c>
      <c r="D35" s="669">
        <v>0</v>
      </c>
      <c r="E35" s="472">
        <v>0</v>
      </c>
      <c r="F35" s="668">
        <v>0</v>
      </c>
      <c r="G35" s="472">
        <f t="shared" si="2"/>
        <v>430</v>
      </c>
      <c r="H35" s="668">
        <v>430</v>
      </c>
      <c r="I35" s="669">
        <v>0</v>
      </c>
      <c r="J35" s="472">
        <v>0</v>
      </c>
      <c r="K35" s="668">
        <v>0</v>
      </c>
      <c r="L35" s="472">
        <f t="shared" si="0"/>
        <v>430</v>
      </c>
      <c r="M35" s="369">
        <f t="shared" si="3"/>
        <v>0</v>
      </c>
      <c r="N35" s="309">
        <v>0</v>
      </c>
      <c r="O35" s="12"/>
      <c r="P35" s="12"/>
    </row>
    <row r="36" spans="1:16">
      <c r="A36" s="218">
        <v>26</v>
      </c>
      <c r="B36" s="225" t="s">
        <v>710</v>
      </c>
      <c r="C36" s="668">
        <v>576</v>
      </c>
      <c r="D36" s="669">
        <v>1</v>
      </c>
      <c r="E36" s="472">
        <v>0</v>
      </c>
      <c r="F36" s="668">
        <v>0</v>
      </c>
      <c r="G36" s="472">
        <f t="shared" si="2"/>
        <v>577</v>
      </c>
      <c r="H36" s="668">
        <v>576</v>
      </c>
      <c r="I36" s="669">
        <v>1</v>
      </c>
      <c r="J36" s="472">
        <v>0</v>
      </c>
      <c r="K36" s="668">
        <v>0</v>
      </c>
      <c r="L36" s="472">
        <f t="shared" si="0"/>
        <v>577</v>
      </c>
      <c r="M36" s="369">
        <f t="shared" si="3"/>
        <v>0</v>
      </c>
      <c r="N36" s="309">
        <v>0</v>
      </c>
      <c r="O36" s="12"/>
      <c r="P36" s="12"/>
    </row>
    <row r="37" spans="1:16">
      <c r="A37" s="218">
        <v>27</v>
      </c>
      <c r="B37" s="225" t="s">
        <v>711</v>
      </c>
      <c r="C37" s="668">
        <v>695</v>
      </c>
      <c r="D37" s="669">
        <v>0</v>
      </c>
      <c r="E37" s="472">
        <v>0</v>
      </c>
      <c r="F37" s="668">
        <v>0</v>
      </c>
      <c r="G37" s="472">
        <f t="shared" si="2"/>
        <v>695</v>
      </c>
      <c r="H37" s="668">
        <v>695</v>
      </c>
      <c r="I37" s="669">
        <v>0</v>
      </c>
      <c r="J37" s="472">
        <v>0</v>
      </c>
      <c r="K37" s="668">
        <v>0</v>
      </c>
      <c r="L37" s="472">
        <f t="shared" si="0"/>
        <v>695</v>
      </c>
      <c r="M37" s="369">
        <f t="shared" si="3"/>
        <v>0</v>
      </c>
      <c r="N37" s="309">
        <v>0</v>
      </c>
      <c r="O37" s="12"/>
      <c r="P37" s="12"/>
    </row>
    <row r="38" spans="1:16">
      <c r="A38" s="218">
        <v>28</v>
      </c>
      <c r="B38" s="225" t="s">
        <v>712</v>
      </c>
      <c r="C38" s="668">
        <v>451</v>
      </c>
      <c r="D38" s="669">
        <v>3</v>
      </c>
      <c r="E38" s="472">
        <v>0</v>
      </c>
      <c r="F38" s="668">
        <v>0</v>
      </c>
      <c r="G38" s="472">
        <f t="shared" si="2"/>
        <v>454</v>
      </c>
      <c r="H38" s="668">
        <v>451</v>
      </c>
      <c r="I38" s="669">
        <v>3</v>
      </c>
      <c r="J38" s="472">
        <v>0</v>
      </c>
      <c r="K38" s="668">
        <v>0</v>
      </c>
      <c r="L38" s="472">
        <f t="shared" si="0"/>
        <v>454</v>
      </c>
      <c r="M38" s="369">
        <f t="shared" si="3"/>
        <v>0</v>
      </c>
      <c r="N38" s="309">
        <v>0</v>
      </c>
      <c r="O38" s="12"/>
      <c r="P38" s="12"/>
    </row>
    <row r="39" spans="1:16">
      <c r="A39" s="218">
        <v>29</v>
      </c>
      <c r="B39" s="225" t="s">
        <v>713</v>
      </c>
      <c r="C39" s="668">
        <v>319</v>
      </c>
      <c r="D39" s="669">
        <v>0</v>
      </c>
      <c r="E39" s="472">
        <v>0</v>
      </c>
      <c r="F39" s="668">
        <v>0</v>
      </c>
      <c r="G39" s="472">
        <f t="shared" si="2"/>
        <v>319</v>
      </c>
      <c r="H39" s="668">
        <v>319</v>
      </c>
      <c r="I39" s="669">
        <v>0</v>
      </c>
      <c r="J39" s="472">
        <v>0</v>
      </c>
      <c r="K39" s="668">
        <v>0</v>
      </c>
      <c r="L39" s="472">
        <f t="shared" si="0"/>
        <v>319</v>
      </c>
      <c r="M39" s="369">
        <f t="shared" si="3"/>
        <v>0</v>
      </c>
      <c r="N39" s="309">
        <v>0</v>
      </c>
      <c r="O39" s="12"/>
      <c r="P39" s="12"/>
    </row>
    <row r="40" spans="1:16">
      <c r="A40" s="218">
        <v>30</v>
      </c>
      <c r="B40" s="225" t="s">
        <v>714</v>
      </c>
      <c r="C40" s="668">
        <v>838</v>
      </c>
      <c r="D40" s="669">
        <v>7</v>
      </c>
      <c r="E40" s="472">
        <v>0</v>
      </c>
      <c r="F40" s="668">
        <v>0</v>
      </c>
      <c r="G40" s="472">
        <f t="shared" si="2"/>
        <v>845</v>
      </c>
      <c r="H40" s="668">
        <v>838</v>
      </c>
      <c r="I40" s="669">
        <v>7</v>
      </c>
      <c r="J40" s="472">
        <v>0</v>
      </c>
      <c r="K40" s="668">
        <v>0</v>
      </c>
      <c r="L40" s="472">
        <f t="shared" si="0"/>
        <v>845</v>
      </c>
      <c r="M40" s="369">
        <f t="shared" si="3"/>
        <v>0</v>
      </c>
      <c r="N40" s="309">
        <v>0</v>
      </c>
      <c r="O40" s="12"/>
      <c r="P40" s="12"/>
    </row>
    <row r="41" spans="1:16">
      <c r="A41" s="2" t="s">
        <v>18</v>
      </c>
      <c r="B41" s="7"/>
      <c r="C41" s="370">
        <f t="shared" ref="C41:K41" si="4">SUM(C11:C40)</f>
        <v>18047</v>
      </c>
      <c r="D41" s="370">
        <f t="shared" si="4"/>
        <v>52</v>
      </c>
      <c r="E41" s="370">
        <f t="shared" si="4"/>
        <v>0</v>
      </c>
      <c r="F41" s="370">
        <f t="shared" si="4"/>
        <v>7</v>
      </c>
      <c r="G41" s="370">
        <f t="shared" si="4"/>
        <v>18106</v>
      </c>
      <c r="H41" s="370">
        <f t="shared" si="4"/>
        <v>18047</v>
      </c>
      <c r="I41" s="370">
        <f t="shared" si="4"/>
        <v>52</v>
      </c>
      <c r="J41" s="370">
        <f t="shared" si="4"/>
        <v>0</v>
      </c>
      <c r="K41" s="370">
        <f t="shared" si="4"/>
        <v>7</v>
      </c>
      <c r="L41" s="870">
        <f t="shared" si="0"/>
        <v>18106</v>
      </c>
      <c r="M41" s="370">
        <f>SUM(M11:M40)</f>
        <v>0</v>
      </c>
      <c r="N41" s="654">
        <v>0</v>
      </c>
      <c r="O41" s="12"/>
    </row>
    <row r="42" spans="1:16">
      <c r="A42" s="9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</row>
    <row r="43" spans="1:16">
      <c r="A43" s="8" t="s">
        <v>7</v>
      </c>
    </row>
    <row r="44" spans="1:16">
      <c r="A44" t="s">
        <v>8</v>
      </c>
    </row>
    <row r="45" spans="1:16">
      <c r="A45" t="s">
        <v>9</v>
      </c>
      <c r="L45" s="9" t="s">
        <v>10</v>
      </c>
      <c r="M45" s="9"/>
      <c r="N45" s="9" t="s">
        <v>10</v>
      </c>
    </row>
    <row r="46" spans="1:16">
      <c r="A46" s="13" t="s">
        <v>457</v>
      </c>
      <c r="J46" s="9"/>
      <c r="K46" s="9"/>
      <c r="L46" s="9"/>
    </row>
    <row r="47" spans="1:16">
      <c r="C47" s="13" t="s">
        <v>458</v>
      </c>
      <c r="E47" s="10"/>
      <c r="F47" s="10"/>
      <c r="G47" s="10"/>
      <c r="H47" s="10"/>
      <c r="I47" s="10"/>
      <c r="J47" s="10"/>
      <c r="K47" s="10"/>
      <c r="L47" s="10"/>
      <c r="M47" s="10"/>
    </row>
    <row r="48" spans="1:16"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ht="15.75" customHeight="1">
      <c r="A50" s="11" t="s">
        <v>11</v>
      </c>
      <c r="B50" s="11"/>
      <c r="C50" s="11"/>
      <c r="D50" s="11"/>
      <c r="E50" s="11"/>
      <c r="F50" s="11"/>
      <c r="G50" s="11"/>
      <c r="H50" s="11"/>
      <c r="L50" s="1070" t="s">
        <v>12</v>
      </c>
      <c r="M50" s="1070"/>
      <c r="N50" s="1070"/>
    </row>
    <row r="51" spans="1:14" ht="15.75" customHeight="1">
      <c r="A51" s="1070" t="s">
        <v>13</v>
      </c>
      <c r="B51" s="1070"/>
      <c r="C51" s="1070"/>
      <c r="D51" s="1070"/>
      <c r="E51" s="1070"/>
      <c r="F51" s="1070"/>
      <c r="G51" s="1070"/>
      <c r="H51" s="1070"/>
      <c r="I51" s="1070"/>
      <c r="J51" s="1070"/>
      <c r="K51" s="1070"/>
      <c r="L51" s="1070"/>
      <c r="M51" s="1070"/>
      <c r="N51" s="1070"/>
    </row>
    <row r="52" spans="1:14" ht="15.75">
      <c r="A52" s="1070" t="s">
        <v>14</v>
      </c>
      <c r="B52" s="1070"/>
      <c r="C52" s="1070"/>
      <c r="D52" s="1070"/>
      <c r="E52" s="1070"/>
      <c r="F52" s="1070"/>
      <c r="G52" s="1070"/>
      <c r="H52" s="1070"/>
      <c r="I52" s="1070"/>
      <c r="J52" s="1070"/>
      <c r="K52" s="1070"/>
      <c r="L52" s="1070"/>
      <c r="M52" s="1070"/>
      <c r="N52" s="1070"/>
    </row>
    <row r="53" spans="1:14">
      <c r="L53" s="893"/>
      <c r="M53" s="893"/>
      <c r="N53" s="893"/>
    </row>
    <row r="54" spans="1:14">
      <c r="A54" s="1069"/>
      <c r="B54" s="1069"/>
      <c r="C54" s="1069"/>
      <c r="D54" s="1069"/>
      <c r="E54" s="1069"/>
      <c r="F54" s="1069"/>
      <c r="G54" s="1069"/>
      <c r="H54" s="1069"/>
      <c r="I54" s="1069"/>
      <c r="J54" s="1069"/>
      <c r="K54" s="1069"/>
      <c r="L54" s="1069"/>
      <c r="M54" s="1069"/>
      <c r="N54" s="1069"/>
    </row>
  </sheetData>
  <mergeCells count="17">
    <mergeCell ref="D1:J1"/>
    <mergeCell ref="A2:N2"/>
    <mergeCell ref="A3:N3"/>
    <mergeCell ref="A5:N5"/>
    <mergeCell ref="L7:N7"/>
    <mergeCell ref="A7:B7"/>
    <mergeCell ref="A54:N54"/>
    <mergeCell ref="L50:N50"/>
    <mergeCell ref="A51:N51"/>
    <mergeCell ref="M8:M9"/>
    <mergeCell ref="N8:N9"/>
    <mergeCell ref="L53:N53"/>
    <mergeCell ref="A52:N52"/>
    <mergeCell ref="A8:A9"/>
    <mergeCell ref="B8:B9"/>
    <mergeCell ref="C8:G8"/>
    <mergeCell ref="H8:L8"/>
  </mergeCells>
  <phoneticPr fontId="0" type="noConversion"/>
  <printOptions horizontalCentered="1"/>
  <pageMargins left="0.70866141732283472" right="0.70866141732283472" top="0.23622047244094491" bottom="0" header="0.31496062992125984" footer="0.31496062992125984"/>
  <pageSetup paperSize="9" scale="7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62</vt:i4>
      </vt:variant>
    </vt:vector>
  </HeadingPairs>
  <TitlesOfParts>
    <vt:vector size="132" baseType="lpstr">
      <vt:lpstr>First-Page</vt:lpstr>
      <vt:lpstr>Contents</vt:lpstr>
      <vt:lpstr>Sheet1</vt:lpstr>
      <vt:lpstr>AT-1-Gen_Info </vt:lpstr>
      <vt:lpstr>AT-2-S1 BUDGET</vt:lpstr>
      <vt:lpstr>AT_2A_fundflow</vt:lpstr>
      <vt:lpstr>AT-3</vt:lpstr>
      <vt:lpstr>AT3A_cvrg(Insti)_PY</vt:lpstr>
      <vt:lpstr>AT3B_cvrg(Insti)_UPY </vt:lpstr>
      <vt:lpstr>AT3C_cvrg(Insti)_UPY </vt:lpstr>
      <vt:lpstr>enrolment vs availed_PY</vt:lpstr>
      <vt:lpstr>enrolment vs availed_UPY</vt:lpstr>
      <vt:lpstr>T4B_Aadhar_Enrol</vt:lpstr>
      <vt:lpstr>T5_PLAN_vs_PRFM</vt:lpstr>
      <vt:lpstr>T5A_PLAN_vs_PRFM </vt:lpstr>
      <vt:lpstr>T5B_PLAN_vs_PRFM  (2)</vt:lpstr>
      <vt:lpstr>T5C_Drought_PLAN_vs_PRFM </vt:lpstr>
      <vt:lpstr>T5D_Drought_PLAN_vs_PRFM  </vt:lpstr>
      <vt:lpstr>T6_FG_py_Utlsn</vt:lpstr>
      <vt:lpstr>T6A_FG_Upy_Utlsn </vt:lpstr>
      <vt:lpstr>T6B_Pay_FG_FCI_Pry</vt:lpstr>
      <vt:lpstr>T6C_Coarse_Grain</vt:lpstr>
      <vt:lpstr>T7_CC_PY_Utlsn</vt:lpstr>
      <vt:lpstr>T7ACC_UPY_Utlsn </vt:lpstr>
      <vt:lpstr>AT-8_Hon_CCH_Pry</vt:lpstr>
      <vt:lpstr>AT-8A_Hon_CCH_UPry</vt:lpstr>
      <vt:lpstr>AT9_TA</vt:lpstr>
      <vt:lpstr>AT10_MME</vt:lpstr>
      <vt:lpstr>AT10A_</vt:lpstr>
      <vt:lpstr>AT-10 B</vt:lpstr>
      <vt:lpstr>AT-10 C</vt:lpstr>
      <vt:lpstr>AT-10D</vt:lpstr>
      <vt:lpstr>AT-10E</vt:lpstr>
      <vt:lpstr>AT-10 F</vt:lpstr>
      <vt:lpstr>AT11_KS Year wise</vt:lpstr>
      <vt:lpstr>AT11A_KS-District wise</vt:lpstr>
      <vt:lpstr>AT12_KD-New</vt:lpstr>
      <vt:lpstr>AT12A_KD-Replacement</vt:lpstr>
      <vt:lpstr>AT-13_Mode of cooking</vt:lpstr>
      <vt:lpstr>AT-14</vt:lpstr>
      <vt:lpstr>AT-14 A</vt:lpstr>
      <vt:lpstr>AT-15</vt:lpstr>
      <vt:lpstr>AT-16</vt:lpstr>
      <vt:lpstr>AT_17_Coverage-RBSK </vt:lpstr>
      <vt:lpstr>AT18_Details_Community </vt:lpstr>
      <vt:lpstr>AT_19_Impl_Agency</vt:lpstr>
      <vt:lpstr>AT_20_CentralCookingagency </vt:lpstr>
      <vt:lpstr>AT-21</vt:lpstr>
      <vt:lpstr>AT-22</vt:lpstr>
      <vt:lpstr>AT-23 MIS</vt:lpstr>
      <vt:lpstr>AT-23A _AMS</vt:lpstr>
      <vt:lpstr>AT-24</vt:lpstr>
      <vt:lpstr>AT-25</vt:lpstr>
      <vt:lpstr>Sheet1 (2)</vt:lpstr>
      <vt:lpstr>AT26_NoWD</vt:lpstr>
      <vt:lpstr>AT26A_NoWD</vt:lpstr>
      <vt:lpstr>AT27_Req_FG_CA_Pry</vt:lpstr>
      <vt:lpstr>AT27A_Req_FG_CA_UPry </vt:lpstr>
      <vt:lpstr>AT27B_Req_FG_CA_NCLP</vt:lpstr>
      <vt:lpstr>AT27C_Req_FG_CA_Drought-Pry</vt:lpstr>
      <vt:lpstr>AT27D_Req_FG_CA_Drought-UPry</vt:lpstr>
      <vt:lpstr>AT_28_RqmtKitchen</vt:lpstr>
      <vt:lpstr>AT-28A_RqmtPlinthArea</vt:lpstr>
      <vt:lpstr>AT-28B_Kitchen repair</vt:lpstr>
      <vt:lpstr>AT29_Requirement KD</vt:lpstr>
      <vt:lpstr>AT29_A_Replacement KD</vt:lpstr>
      <vt:lpstr>AT-30_Coook-cum-Helper</vt:lpstr>
      <vt:lpstr>AT_31_Budget_provision</vt:lpstr>
      <vt:lpstr>AT32_Drought Pry Util</vt:lpstr>
      <vt:lpstr>AT-32A Drought UPry Util</vt:lpstr>
      <vt:lpstr>'AT_17_Coverage-RBSK '!Print_Area</vt:lpstr>
      <vt:lpstr>AT_19_Impl_Agency!Print_Area</vt:lpstr>
      <vt:lpstr>'AT_20_CentralCookingagency '!Print_Area</vt:lpstr>
      <vt:lpstr>AT_28_RqmtKitchen!Print_Area</vt:lpstr>
      <vt:lpstr>AT_2A_fundflow!Print_Area</vt:lpstr>
      <vt:lpstr>AT_31_Budget_provision!Print_Area</vt:lpstr>
      <vt:lpstr>'AT-10 B'!Print_Area</vt:lpstr>
      <vt:lpstr>'AT-10 C'!Print_Area</vt:lpstr>
      <vt:lpstr>'AT-10 F'!Print_Area</vt:lpstr>
      <vt:lpstr>AT10_MME!Print_Area</vt:lpstr>
      <vt:lpstr>AT10A_!Print_Area</vt:lpstr>
      <vt:lpstr>'AT-10D'!Print_Area</vt:lpstr>
      <vt:lpstr>'AT11_KS Year wise'!Print_Area</vt:lpstr>
      <vt:lpstr>'AT11A_KS-District wise'!Print_Area</vt:lpstr>
      <vt:lpstr>'AT12_KD-New'!Print_Area</vt:lpstr>
      <vt:lpstr>'AT12A_KD-Replacement'!Print_Area</vt:lpstr>
      <vt:lpstr>'AT-13_Mode of cooking'!Print_Area</vt:lpstr>
      <vt:lpstr>'AT-14'!Print_Area</vt:lpstr>
      <vt:lpstr>'AT-14 A'!Print_Area</vt:lpstr>
      <vt:lpstr>'AT-15'!Print_Area</vt:lpstr>
      <vt:lpstr>'AT-16'!Print_Area</vt:lpstr>
      <vt:lpstr>'AT18_Details_Community '!Print_Area</vt:lpstr>
      <vt:lpstr>'AT-1-Gen_Info '!Print_Area</vt:lpstr>
      <vt:lpstr>'AT-24'!Print_Area</vt:lpstr>
      <vt:lpstr>AT26_NoWD!Print_Area</vt:lpstr>
      <vt:lpstr>AT26A_NoWD!Print_Area</vt:lpstr>
      <vt:lpstr>AT27_Req_FG_CA_Pry!Print_Area</vt:lpstr>
      <vt:lpstr>'AT27A_Req_FG_CA_UPry '!Print_Area</vt:lpstr>
      <vt:lpstr>AT27B_Req_FG_CA_NCLP!Print_Area</vt:lpstr>
      <vt:lpstr>'AT27C_Req_FG_CA_Drought-Pry'!Print_Area</vt:lpstr>
      <vt:lpstr>'AT27D_Req_FG_CA_Drought-UPry'!Print_Area</vt:lpstr>
      <vt:lpstr>'AT-28A_RqmtPlinthArea'!Print_Area</vt:lpstr>
      <vt:lpstr>'AT-28B_Kitchen repair'!Print_Area</vt:lpstr>
      <vt:lpstr>'AT29_A_Replacement KD'!Print_Area</vt:lpstr>
      <vt:lpstr>'AT29_Requirement KD'!Print_Area</vt:lpstr>
      <vt:lpstr>'AT-2-S1 BUDGET'!Print_Area</vt:lpstr>
      <vt:lpstr>'AT-30_Coook-cum-Helper'!Print_Area</vt:lpstr>
      <vt:lpstr>'AT32_Drought Pry Util'!Print_Area</vt:lpstr>
      <vt:lpstr>'AT-32A Drought UPry Util'!Print_Area</vt:lpstr>
      <vt:lpstr>'AT3A_cvrg(Insti)_PY'!Print_Area</vt:lpstr>
      <vt:lpstr>'AT3B_cvrg(Insti)_UPY '!Print_Area</vt:lpstr>
      <vt:lpstr>'AT3C_cvrg(Insti)_UPY '!Print_Area</vt:lpstr>
      <vt:lpstr>'AT-8_Hon_CCH_Pry'!Print_Area</vt:lpstr>
      <vt:lpstr>'AT-8A_Hon_CCH_UPry'!Print_Area</vt:lpstr>
      <vt:lpstr>AT9_TA!Print_Area</vt:lpstr>
      <vt:lpstr>Contents!Print_Area</vt:lpstr>
      <vt:lpstr>'enrolment vs availed_PY'!Print_Area</vt:lpstr>
      <vt:lpstr>'enrolment vs availed_UPY'!Print_Area</vt:lpstr>
      <vt:lpstr>Sheet1!Print_Area</vt:lpstr>
      <vt:lpstr>'Sheet1 (2)'!Print_Area</vt:lpstr>
      <vt:lpstr>T4B_Aadhar_Enrol!Print_Area</vt:lpstr>
      <vt:lpstr>T5_PLAN_vs_PRFM!Print_Area</vt:lpstr>
      <vt:lpstr>'T5A_PLAN_vs_PRFM '!Print_Area</vt:lpstr>
      <vt:lpstr>'T5B_PLAN_vs_PRFM  (2)'!Print_Area</vt:lpstr>
      <vt:lpstr>'T5C_Drought_PLAN_vs_PRFM '!Print_Area</vt:lpstr>
      <vt:lpstr>'T5D_Drought_PLAN_vs_PRFM  '!Print_Area</vt:lpstr>
      <vt:lpstr>T6_FG_py_Utlsn!Print_Area</vt:lpstr>
      <vt:lpstr>'T6A_FG_Upy_Utlsn '!Print_Area</vt:lpstr>
      <vt:lpstr>T6B_Pay_FG_FCI_Pry!Print_Area</vt:lpstr>
      <vt:lpstr>T6C_Coarse_Grain!Print_Area</vt:lpstr>
      <vt:lpstr>T7_CC_PY_Utlsn!Print_Area</vt:lpstr>
      <vt:lpstr>'T7ACC_UPY_Utlsn 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MDM</cp:lastModifiedBy>
  <cp:lastPrinted>2019-05-23T07:41:51Z</cp:lastPrinted>
  <dcterms:created xsi:type="dcterms:W3CDTF">1996-10-14T23:33:28Z</dcterms:created>
  <dcterms:modified xsi:type="dcterms:W3CDTF">2019-05-23T07:52:53Z</dcterms:modified>
</cp:coreProperties>
</file>